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ofiles.eclient.wa.lcl\ofmprofile$\anwarw\desktop\"/>
    </mc:Choice>
  </mc:AlternateContent>
  <bookViews>
    <workbookView xWindow="765" yWindow="15" windowWidth="14220" windowHeight="8790" tabRatio="921"/>
  </bookViews>
  <sheets>
    <sheet name="Worksheet_(Template)" sheetId="50" r:id="rId1"/>
    <sheet name="Year-End-JV - Govt_Funds" sheetId="51" r:id="rId2"/>
    <sheet name="Year-End-JV - Prop_Trust_Funds " sheetId="46" r:id="rId3"/>
    <sheet name="Worksheet_(Ex1)" sheetId="58" r:id="rId4"/>
    <sheet name="Year-End-JV - Govt_(Ex1)" sheetId="59" r:id="rId5"/>
    <sheet name="Year-End-JV - Prop_Trust_(Ex1)" sheetId="60" r:id="rId6"/>
    <sheet name="Worksheet_(Ex2)" sheetId="61" r:id="rId7"/>
    <sheet name="Year-End-JV - Govt_(Ex2)" sheetId="62" r:id="rId8"/>
    <sheet name="Year-End-JV - Prop_Trust (Ex2)" sheetId="63" r:id="rId9"/>
  </sheets>
  <definedNames>
    <definedName name="BILL_AMOUNT">#REF!</definedName>
    <definedName name="BILL_AMOUNT2">#REF!</definedName>
    <definedName name="d">#REF!</definedName>
    <definedName name="EASTSIDE">#N/A</definedName>
    <definedName name="EP_2ND">#N/A</definedName>
    <definedName name="EP_3RD">#N/A</definedName>
    <definedName name="EP_4TH">#N/A</definedName>
    <definedName name="EP_6TH">#N/A</definedName>
    <definedName name="EVERETT">#N/A</definedName>
    <definedName name="KELSO">#REF!</definedName>
    <definedName name="KELSO2">#REF!</definedName>
    <definedName name="LEGION">#N/A</definedName>
    <definedName name="LEGION_WAY">#N/A</definedName>
    <definedName name="MOUNT_VERNON">#N/A</definedName>
    <definedName name="PASCO">#N/A</definedName>
    <definedName name="POSTAGE">#REF!</definedName>
    <definedName name="POSTAGE2">#REF!</definedName>
    <definedName name="_xlnm.Print_Area" localSheetId="4">'Year-End-JV - Govt_(Ex1)'!$A$1:$U$33</definedName>
    <definedName name="_xlnm.Print_Area" localSheetId="7">'Year-End-JV - Govt_(Ex2)'!$A$1:$U$33</definedName>
    <definedName name="_xlnm.Print_Area" localSheetId="1">'Year-End-JV - Govt_Funds'!$A$1:$U$33</definedName>
    <definedName name="_xlnm.Print_Area" localSheetId="8">'Year-End-JV - Prop_Trust (Ex2)'!$A$1:$U$34</definedName>
    <definedName name="_xlnm.Print_Area" localSheetId="5">'Year-End-JV - Prop_Trust_(Ex1)'!$A$1:$U$34</definedName>
    <definedName name="_xlnm.Print_Area" localSheetId="2">'Year-End-JV - Prop_Trust_Funds '!$A$1:$U$34</definedName>
    <definedName name="Print_Area_MI">#REF!</definedName>
    <definedName name="Print_Area_MI2">#REF!</definedName>
    <definedName name="PRORATE">#REF!</definedName>
    <definedName name="PRORATE2">#REF!</definedName>
    <definedName name="PRORATION">#REF!</definedName>
    <definedName name="PRORATION2">#REF!</definedName>
    <definedName name="RENTON">#N/A</definedName>
    <definedName name="SEATTLE">#N/A</definedName>
    <definedName name="SPOKANE">#N/A</definedName>
    <definedName name="TACOMA">#N/A</definedName>
    <definedName name="TUMWATER">#N/A</definedName>
    <definedName name="VANCOUVER">#N/A</definedName>
    <definedName name="WALLA_WALLA">#N/A</definedName>
  </definedNames>
  <calcPr calcId="162913"/>
</workbook>
</file>

<file path=xl/calcChain.xml><?xml version="1.0" encoding="utf-8"?>
<calcChain xmlns="http://schemas.openxmlformats.org/spreadsheetml/2006/main">
  <c r="C29" i="63" l="1"/>
  <c r="B25" i="63"/>
  <c r="S17" i="63"/>
  <c r="A17" i="63"/>
  <c r="S16" i="63"/>
  <c r="A16" i="63"/>
  <c r="S15" i="63"/>
  <c r="A15" i="63"/>
  <c r="S14" i="63"/>
  <c r="A14" i="63"/>
  <c r="S12" i="63"/>
  <c r="A12" i="63"/>
  <c r="S11" i="63"/>
  <c r="A11" i="63"/>
  <c r="S9" i="63"/>
  <c r="A9" i="63"/>
  <c r="S8" i="63"/>
  <c r="A8" i="63"/>
  <c r="C28" i="62"/>
  <c r="B24" i="62"/>
  <c r="S17" i="62"/>
  <c r="A17" i="62"/>
  <c r="S16" i="62"/>
  <c r="A16" i="62"/>
  <c r="S15" i="62"/>
  <c r="A15" i="62"/>
  <c r="S14" i="62"/>
  <c r="A14" i="62"/>
  <c r="S12" i="62"/>
  <c r="A12" i="62"/>
  <c r="S11" i="62"/>
  <c r="R11" i="62"/>
  <c r="A11" i="62"/>
  <c r="S9" i="62"/>
  <c r="A9" i="62"/>
  <c r="S8" i="62"/>
  <c r="A8" i="62"/>
  <c r="D41" i="61"/>
  <c r="R12" i="63" s="1"/>
  <c r="C41" i="61"/>
  <c r="R12" i="62" s="1"/>
  <c r="D39" i="61"/>
  <c r="R11" i="63" s="1"/>
  <c r="C39" i="61"/>
  <c r="H36" i="61"/>
  <c r="G36" i="61"/>
  <c r="D33" i="61"/>
  <c r="C33" i="61"/>
  <c r="H30" i="61"/>
  <c r="H40" i="61" s="1"/>
  <c r="D40" i="61" s="1"/>
  <c r="G30" i="61"/>
  <c r="D21" i="61"/>
  <c r="R9" i="63" s="1"/>
  <c r="C21" i="61"/>
  <c r="R9" i="62" s="1"/>
  <c r="D19" i="61"/>
  <c r="R8" i="63" s="1"/>
  <c r="C19" i="61"/>
  <c r="R8" i="62" s="1"/>
  <c r="H16" i="61"/>
  <c r="G16" i="61"/>
  <c r="D12" i="61"/>
  <c r="C12" i="61"/>
  <c r="H9" i="61"/>
  <c r="H20" i="61" s="1"/>
  <c r="D20" i="61" s="1"/>
  <c r="G9" i="61"/>
  <c r="G20" i="61" s="1"/>
  <c r="C20" i="61" s="1"/>
  <c r="C29" i="60"/>
  <c r="B25" i="60"/>
  <c r="S17" i="60"/>
  <c r="A17" i="60"/>
  <c r="S16" i="60"/>
  <c r="A16" i="60"/>
  <c r="S15" i="60"/>
  <c r="A15" i="60"/>
  <c r="S14" i="60"/>
  <c r="A14" i="60"/>
  <c r="S12" i="60"/>
  <c r="A12" i="60"/>
  <c r="S11" i="60"/>
  <c r="A11" i="60"/>
  <c r="S9" i="60"/>
  <c r="A9" i="60"/>
  <c r="S8" i="60"/>
  <c r="R8" i="60"/>
  <c r="A8" i="60"/>
  <c r="C28" i="59"/>
  <c r="B24" i="59"/>
  <c r="S17" i="59"/>
  <c r="A17" i="59"/>
  <c r="S16" i="59"/>
  <c r="A16" i="59"/>
  <c r="S15" i="59"/>
  <c r="A15" i="59"/>
  <c r="S14" i="59"/>
  <c r="A14" i="59"/>
  <c r="S12" i="59"/>
  <c r="A12" i="59"/>
  <c r="S11" i="59"/>
  <c r="A11" i="59"/>
  <c r="S9" i="59"/>
  <c r="A9" i="59"/>
  <c r="S8" i="59"/>
  <c r="R8" i="59"/>
  <c r="A8" i="59"/>
  <c r="D41" i="58"/>
  <c r="R12" i="60" s="1"/>
  <c r="C41" i="58"/>
  <c r="R12" i="59" s="1"/>
  <c r="D39" i="58"/>
  <c r="C39" i="58"/>
  <c r="R11" i="59" s="1"/>
  <c r="H36" i="58"/>
  <c r="G36" i="58"/>
  <c r="D33" i="58"/>
  <c r="C33" i="58"/>
  <c r="H30" i="58"/>
  <c r="H40" i="58" s="1"/>
  <c r="D40" i="58" s="1"/>
  <c r="G30" i="58"/>
  <c r="G40" i="58" s="1"/>
  <c r="C40" i="58" s="1"/>
  <c r="D21" i="58"/>
  <c r="R9" i="60" s="1"/>
  <c r="C21" i="58"/>
  <c r="R9" i="59" s="1"/>
  <c r="R20" i="59" s="1"/>
  <c r="D19" i="58"/>
  <c r="C19" i="58"/>
  <c r="C22" i="58" s="1"/>
  <c r="H16" i="58"/>
  <c r="G16" i="58"/>
  <c r="D12" i="58"/>
  <c r="C12" i="58"/>
  <c r="H9" i="58"/>
  <c r="H20" i="58" s="1"/>
  <c r="D20" i="58" s="1"/>
  <c r="G9" i="58"/>
  <c r="G20" i="58" s="1"/>
  <c r="C20" i="58" s="1"/>
  <c r="A14" i="46"/>
  <c r="A15" i="46"/>
  <c r="H36" i="50"/>
  <c r="G36" i="50"/>
  <c r="H30" i="50"/>
  <c r="G30" i="50"/>
  <c r="D41" i="50"/>
  <c r="R12" i="46" s="1"/>
  <c r="D39" i="50"/>
  <c r="R11" i="46" s="1"/>
  <c r="C41" i="50"/>
  <c r="R12" i="51" s="1"/>
  <c r="C39" i="50"/>
  <c r="R11" i="51" s="1"/>
  <c r="S15" i="46"/>
  <c r="S14" i="46"/>
  <c r="G40" i="61" l="1"/>
  <c r="C40" i="61" s="1"/>
  <c r="R20" i="62"/>
  <c r="R21" i="63"/>
  <c r="R14" i="63"/>
  <c r="R15" i="63"/>
  <c r="C22" i="61"/>
  <c r="R16" i="62"/>
  <c r="R17" i="62"/>
  <c r="D42" i="61"/>
  <c r="R16" i="63"/>
  <c r="R17" i="63"/>
  <c r="R15" i="62"/>
  <c r="R14" i="62"/>
  <c r="C42" i="61"/>
  <c r="D22" i="61"/>
  <c r="D22" i="58"/>
  <c r="R16" i="59"/>
  <c r="R17" i="59"/>
  <c r="R17" i="60"/>
  <c r="R16" i="60"/>
  <c r="R14" i="59"/>
  <c r="R15" i="59"/>
  <c r="R15" i="60"/>
  <c r="R14" i="60"/>
  <c r="D42" i="58"/>
  <c r="C42" i="58"/>
  <c r="R11" i="60"/>
  <c r="R21" i="60" s="1"/>
  <c r="D12" i="50" l="1"/>
  <c r="C12" i="50"/>
  <c r="H16" i="50"/>
  <c r="G16" i="50"/>
  <c r="H9" i="50"/>
  <c r="G9" i="50"/>
  <c r="G20" i="50" l="1"/>
  <c r="C20" i="50" s="1"/>
  <c r="R14" i="51" s="1"/>
  <c r="H20" i="50"/>
  <c r="D20" i="50" s="1"/>
  <c r="R14" i="46" s="1"/>
  <c r="R15" i="46" l="1"/>
  <c r="A12" i="46" l="1"/>
  <c r="A11" i="46"/>
  <c r="A9" i="46"/>
  <c r="A8" i="46"/>
  <c r="S17" i="46"/>
  <c r="S16" i="46"/>
  <c r="S12" i="46"/>
  <c r="S11" i="46"/>
  <c r="S9" i="46"/>
  <c r="S8" i="46"/>
  <c r="A17" i="46"/>
  <c r="A16" i="46"/>
  <c r="C29" i="46"/>
  <c r="B25" i="46"/>
  <c r="A16" i="51"/>
  <c r="A17" i="51"/>
  <c r="A15" i="51"/>
  <c r="A14" i="51"/>
  <c r="A12" i="51"/>
  <c r="S17" i="51"/>
  <c r="S16" i="51"/>
  <c r="S15" i="51"/>
  <c r="S14" i="51"/>
  <c r="S12" i="51"/>
  <c r="S11" i="51"/>
  <c r="S9" i="51"/>
  <c r="S8" i="51"/>
  <c r="C28" i="51"/>
  <c r="B24" i="51"/>
  <c r="A11" i="51"/>
  <c r="A8" i="51"/>
  <c r="A9" i="51"/>
  <c r="D19" i="50"/>
  <c r="C19" i="50"/>
  <c r="D21" i="50"/>
  <c r="R9" i="46" s="1"/>
  <c r="C21" i="50"/>
  <c r="R9" i="51" s="1"/>
  <c r="G40" i="50" l="1"/>
  <c r="R8" i="51"/>
  <c r="D22" i="50"/>
  <c r="C22" i="50"/>
  <c r="C40" i="50" l="1"/>
  <c r="C42" i="50" s="1"/>
  <c r="R15" i="51"/>
  <c r="H40" i="50"/>
  <c r="D33" i="50"/>
  <c r="R16" i="51" l="1"/>
  <c r="R17" i="51"/>
  <c r="D40" i="50"/>
  <c r="R17" i="46" s="1"/>
  <c r="D42" i="50" l="1"/>
  <c r="R16" i="46"/>
  <c r="C33" i="50"/>
  <c r="R8" i="46" l="1"/>
  <c r="R21" i="46" l="1"/>
  <c r="R20" i="51"/>
</calcChain>
</file>

<file path=xl/comments1.xml><?xml version="1.0" encoding="utf-8"?>
<comments xmlns="http://schemas.openxmlformats.org/spreadsheetml/2006/main">
  <authors>
    <author>McGough, Sandy (OFM)</author>
    <author>slmfs140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Enter the Asset GL being reconciled:
2110 -  Land 
2120 - Transportation Infrastructure - Modified Approach
2130 - Art Collections, Library Reserve Collections, and Museum and Historical Collections
2140 - Intangible Assets with Indefinite Useful Lives 
2210 - Buildings and Building Improvements
2310 - Improvements other than Buildings
2350 - Leasehold Improvements
2370 - Infrastructure
2410 - Furnishings and Equipment
2430 - Library Resources
2450 - Art Collections, Library Reserve Collections, and Museum and Historical Collections
2470 - Intangible Assets with Definite Useful Lives
</t>
        </r>
      </text>
    </comment>
    <comment ref="C9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Begin Costs</t>
        </r>
      </text>
    </comment>
    <comment ref="D9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Begin Cost</t>
        </r>
      </text>
    </comment>
    <comment ref="C1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Added</t>
        </r>
        <r>
          <rPr>
            <b/>
            <sz val="10"/>
            <color indexed="81"/>
            <rFont val="Tahoma"/>
            <family val="2"/>
          </rPr>
          <t xml:space="preserve"> + </t>
        </r>
        <r>
          <rPr>
            <u/>
            <sz val="10"/>
            <color indexed="81"/>
            <rFont val="Tahoma"/>
            <family val="2"/>
          </rPr>
          <t>Adjustment to Cost</t>
        </r>
      </text>
    </comment>
    <comment ref="D1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 xml:space="preserve">
Added</t>
        </r>
        <r>
          <rPr>
            <b/>
            <sz val="10"/>
            <color indexed="81"/>
            <rFont val="Tahoma"/>
            <family val="2"/>
          </rPr>
          <t xml:space="preserve"> + </t>
        </r>
        <r>
          <rPr>
            <u/>
            <sz val="10"/>
            <color indexed="81"/>
            <rFont val="Tahoma"/>
            <family val="2"/>
          </rPr>
          <t>Adjustment to Cost</t>
        </r>
      </text>
    </comment>
    <comment ref="C1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Disposed</t>
        </r>
      </text>
    </comment>
    <comment ref="D1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 xml:space="preserve">
Disposed</t>
        </r>
      </text>
    </comment>
    <comment ref="C16" authorId="1" shapeId="0">
      <text>
        <r>
          <rPr>
            <b/>
            <sz val="10"/>
            <color indexed="81"/>
            <rFont val="Tahoma"/>
            <family val="2"/>
          </rPr>
          <t xml:space="preserve">Run ER report "General Ledger Trail Balance By Account/Project" 
Run for the current year Capital Asset General Ledger Codes
</t>
        </r>
      </text>
    </comment>
    <comment ref="D16" authorId="1" shapeId="0">
      <text>
        <r>
          <rPr>
            <b/>
            <sz val="10"/>
            <color indexed="81"/>
            <rFont val="Tahoma"/>
            <family val="2"/>
          </rPr>
          <t xml:space="preserve">Run ER report "General Ledger Trail Balance By Account/Project" 
Run for the current year Capital Asset General Ledger Codes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Enter the Depreciation GL being reconciled:
2220 - Allowance for Depreciation - Buildings and Building Improvements
2320 - Allowance for Depreciation - Improvements other than Buildings
2360 - Allowance for Depreciation - Leasehold Improvements
2380 - Allowance for Depreciation - Infrastructure
2420 - Allowance for Depreciation - Furnishings and Equipment
2440 - Allowance for Depreciation - Library Resources
2460 - Allowance for Depreciation - Art Collections, Library Reserve Collections, and Museum and Historical Collections
2480 - Allowance for Amortization – Intangible Assets</t>
        </r>
      </text>
    </comment>
    <comment ref="C3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Begin Deprec.</t>
        </r>
      </text>
    </comment>
    <comment ref="D3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Begin Deprec.</t>
        </r>
      </text>
    </comment>
    <comment ref="C3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Accumulated Deprec.</t>
        </r>
      </text>
    </comment>
    <comment ref="D3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Accumulated Deprec.</t>
        </r>
      </text>
    </comment>
    <comment ref="C32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b/>
            <u/>
            <sz val="10"/>
            <color indexed="81"/>
            <rFont val="Tahoma"/>
            <family val="2"/>
          </rPr>
          <t>Disposed Accumulated Deprec.</t>
        </r>
      </text>
    </comment>
    <comment ref="D32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b/>
            <u/>
            <sz val="10"/>
            <color indexed="81"/>
            <rFont val="Tahoma"/>
            <family val="2"/>
          </rPr>
          <t>Disposed Accumulated Deprec.</t>
        </r>
      </text>
    </comment>
    <comment ref="C36" authorId="1" shapeId="0">
      <text>
        <r>
          <rPr>
            <b/>
            <sz val="10"/>
            <color indexed="10"/>
            <rFont val="Tahoma"/>
            <family val="2"/>
          </rPr>
          <t>Enter Number as a Positive!</t>
        </r>
        <r>
          <rPr>
            <b/>
            <sz val="10"/>
            <color indexed="81"/>
            <rFont val="Tahoma"/>
            <family val="2"/>
          </rPr>
          <t xml:space="preserve">
Run ER report "General Ledger Trail Balance By Account/Project" 
Run for the current year Allowance for Depreciation/Amortization General Ledger Codes
</t>
        </r>
      </text>
    </comment>
    <comment ref="D36" authorId="1" shapeId="0">
      <text>
        <r>
          <rPr>
            <b/>
            <sz val="10"/>
            <color indexed="10"/>
            <rFont val="Tahoma"/>
            <family val="2"/>
          </rPr>
          <t>Enter Number as a Positive!</t>
        </r>
        <r>
          <rPr>
            <b/>
            <sz val="10"/>
            <color indexed="81"/>
            <rFont val="Tahoma"/>
            <family val="2"/>
          </rPr>
          <t xml:space="preserve">
Run ER report "General Ledger Trail Balance By Account/Project" 
Run for the current year Allowance for Depreciation/Amortization General Ledger Codes
</t>
        </r>
      </text>
    </comment>
  </commentList>
</comments>
</file>

<file path=xl/comments2.xml><?xml version="1.0" encoding="utf-8"?>
<comments xmlns="http://schemas.openxmlformats.org/spreadsheetml/2006/main">
  <authors>
    <author>slmfs140</author>
  </authors>
  <commentList>
    <comment ref="A8" authorId="0" shapeId="0">
      <text>
        <r>
          <rPr>
            <b/>
            <sz val="12"/>
            <color indexed="81"/>
            <rFont val="Tahoma"/>
            <family val="2"/>
          </rPr>
          <t>To Record Purchase of New Capital Assets</t>
        </r>
      </text>
    </comment>
    <comment ref="A9" authorId="0" shapeId="0">
      <text>
        <r>
          <rPr>
            <b/>
            <sz val="12"/>
            <color indexed="81"/>
            <rFont val="Tahoma"/>
            <family val="2"/>
          </rPr>
          <t>To Remove Historical Costs of Disposed/Sold Capital Assets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1" authorId="0" shapeId="0">
      <text>
        <r>
          <rPr>
            <b/>
            <sz val="12"/>
            <color indexed="81"/>
            <rFont val="Tahoma"/>
            <family val="2"/>
          </rPr>
          <t>To Record Current Year Depreciation Expense (subobject = WA)</t>
        </r>
      </text>
    </comment>
    <comment ref="A12" authorId="0" shapeId="0">
      <text>
        <r>
          <rPr>
            <b/>
            <sz val="12"/>
            <color indexed="81"/>
            <rFont val="Tahoma"/>
            <family val="2"/>
          </rPr>
          <t>To remove accumulated depreciation to date on disposed/sold capital assets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4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7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slmfs140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3213 Records Gain/Loss on the disposal (sales) of the asset.</t>
        </r>
      </text>
    </comment>
    <comment ref="A14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3213 Records Gain/Loss on the disposal (sales) of the asset.</t>
        </r>
      </text>
    </comment>
    <comment ref="A16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7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R30" authorId="0" shapeId="0">
      <text>
        <r>
          <rPr>
            <b/>
            <sz val="8"/>
            <color indexed="81"/>
            <rFont val="Tahoma"/>
            <family val="2"/>
          </rPr>
          <t xml:space="preserve">See step A where we Corrected JV# 14031478…
The AFRS amount of $84,068.59 (seeMWP150A report for fund 196)
</t>
        </r>
      </text>
    </comment>
  </commentList>
</comments>
</file>

<file path=xl/comments4.xml><?xml version="1.0" encoding="utf-8"?>
<comments xmlns="http://schemas.openxmlformats.org/spreadsheetml/2006/main">
  <authors>
    <author>McGough, Sandy (OFM)</author>
    <author>slmfs140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Enter the Asset GL being reconciled:
2110 -  Land 
2120 - Transportation Infrastructure - Modified Approach
2130 - Art Collections, Library Reserve Collections, and Museum and Historical Collections
2140 - Intangible Assets with Indefinite Useful Lives 
2210 - Buildings and Building Improvements
2310 - Improvements other than Buildings
2350 - Leasehold Improvements
2370 - Infrastructure
2410 - Furnishings and Equipment
2430 - Library Resources
2450 - Art Collections, Library Reserve Collections, and Museum and Historical Collections
2470 - Intangible Assets with Definite Useful Lives
</t>
        </r>
      </text>
    </comment>
    <comment ref="C9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Begin Costs</t>
        </r>
      </text>
    </comment>
    <comment ref="D9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Begin Cost</t>
        </r>
      </text>
    </comment>
    <comment ref="C1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Added</t>
        </r>
        <r>
          <rPr>
            <b/>
            <sz val="10"/>
            <color indexed="81"/>
            <rFont val="Tahoma"/>
            <family val="2"/>
          </rPr>
          <t xml:space="preserve"> + </t>
        </r>
        <r>
          <rPr>
            <u/>
            <sz val="10"/>
            <color indexed="81"/>
            <rFont val="Tahoma"/>
            <family val="2"/>
          </rPr>
          <t>Adjustment to Cost</t>
        </r>
      </text>
    </comment>
    <comment ref="D1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 xml:space="preserve">
Added</t>
        </r>
        <r>
          <rPr>
            <b/>
            <sz val="10"/>
            <color indexed="81"/>
            <rFont val="Tahoma"/>
            <family val="2"/>
          </rPr>
          <t xml:space="preserve"> + </t>
        </r>
        <r>
          <rPr>
            <u/>
            <sz val="10"/>
            <color indexed="81"/>
            <rFont val="Tahoma"/>
            <family val="2"/>
          </rPr>
          <t>Adjustment to Cost</t>
        </r>
      </text>
    </comment>
    <comment ref="C1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Disposed</t>
        </r>
      </text>
    </comment>
    <comment ref="D1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 xml:space="preserve">
Disposed</t>
        </r>
      </text>
    </comment>
    <comment ref="C16" authorId="1" shapeId="0">
      <text>
        <r>
          <rPr>
            <b/>
            <sz val="10"/>
            <color indexed="81"/>
            <rFont val="Tahoma"/>
            <family val="2"/>
          </rPr>
          <t xml:space="preserve">Run ER report "General Ledger Trail Balance By Account/Project" 
Run for the current year Capital Asset General Ledger Codes
</t>
        </r>
      </text>
    </comment>
    <comment ref="D16" authorId="1" shapeId="0">
      <text>
        <r>
          <rPr>
            <b/>
            <sz val="10"/>
            <color indexed="81"/>
            <rFont val="Tahoma"/>
            <family val="2"/>
          </rPr>
          <t xml:space="preserve">Run ER report "General Ledger Trail Balance By Account/Project" 
Run for the current year Capital Asset General Ledger Codes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Enter the Depreciation GL being reconciled:
2220 - Allowance for Depreciation - Buildings and Building Improvements
2320 - Allowance for Depreciation - Improvements other than Buildings
2360 - Allowance for Depreciation - Leasehold Improvements
2380 - Allowance for Depreciation - Infrastructure
2420 - Allowance for Depreciation - Furnishings and Equipment
2440 - Allowance for Depreciation - Library Resources
2460 - Allowance for Depreciation - Art Collections, Library Reserve Collections, and Museum and Historical Collections
2480 - Allowance for Amortization – Intangible Assets</t>
        </r>
      </text>
    </comment>
    <comment ref="C3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Begin Deprec.</t>
        </r>
      </text>
    </comment>
    <comment ref="D3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Begin Deprec.</t>
        </r>
      </text>
    </comment>
    <comment ref="C3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Accumulated Deprec.</t>
        </r>
      </text>
    </comment>
    <comment ref="D3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Accumulated Deprec.</t>
        </r>
      </text>
    </comment>
    <comment ref="C32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b/>
            <u/>
            <sz val="10"/>
            <color indexed="81"/>
            <rFont val="Tahoma"/>
            <family val="2"/>
          </rPr>
          <t>Disposed Accumulated Deprec.</t>
        </r>
      </text>
    </comment>
    <comment ref="D32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b/>
            <u/>
            <sz val="10"/>
            <color indexed="81"/>
            <rFont val="Tahoma"/>
            <family val="2"/>
          </rPr>
          <t>Disposed Accumulated Deprec.</t>
        </r>
      </text>
    </comment>
    <comment ref="C36" authorId="1" shapeId="0">
      <text>
        <r>
          <rPr>
            <b/>
            <sz val="10"/>
            <color indexed="10"/>
            <rFont val="Tahoma"/>
            <family val="2"/>
          </rPr>
          <t>Enter Number as a Positive!</t>
        </r>
        <r>
          <rPr>
            <b/>
            <sz val="10"/>
            <color indexed="81"/>
            <rFont val="Tahoma"/>
            <family val="2"/>
          </rPr>
          <t xml:space="preserve">
Run ER report "General Ledger Trail Balance By Account/Project" 
Run for the current year Allowance for Depreciation/Amortization General Ledger Codes
</t>
        </r>
      </text>
    </comment>
    <comment ref="D36" authorId="1" shapeId="0">
      <text>
        <r>
          <rPr>
            <b/>
            <sz val="10"/>
            <color indexed="10"/>
            <rFont val="Tahoma"/>
            <family val="2"/>
          </rPr>
          <t>Enter Number as a Positive!</t>
        </r>
        <r>
          <rPr>
            <b/>
            <sz val="10"/>
            <color indexed="81"/>
            <rFont val="Tahoma"/>
            <family val="2"/>
          </rPr>
          <t xml:space="preserve">
Run ER report "General Ledger Trail Balance By Account/Project" 
Run for the current year Allowance for Depreciation/Amortization General Ledger Codes
</t>
        </r>
      </text>
    </comment>
  </commentList>
</comments>
</file>

<file path=xl/comments5.xml><?xml version="1.0" encoding="utf-8"?>
<comments xmlns="http://schemas.openxmlformats.org/spreadsheetml/2006/main">
  <authors>
    <author>slmfs140</author>
  </authors>
  <commentList>
    <comment ref="A8" authorId="0" shapeId="0">
      <text>
        <r>
          <rPr>
            <b/>
            <sz val="12"/>
            <color indexed="81"/>
            <rFont val="Tahoma"/>
            <family val="2"/>
          </rPr>
          <t>To Record Purchase of New Capital Assets</t>
        </r>
      </text>
    </comment>
    <comment ref="A9" authorId="0" shapeId="0">
      <text>
        <r>
          <rPr>
            <b/>
            <sz val="12"/>
            <color indexed="81"/>
            <rFont val="Tahoma"/>
            <family val="2"/>
          </rPr>
          <t>To Remove Historical Costs of Disposed/Sold Capital Assets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1" authorId="0" shapeId="0">
      <text>
        <r>
          <rPr>
            <b/>
            <sz val="12"/>
            <color indexed="81"/>
            <rFont val="Tahoma"/>
            <family val="2"/>
          </rPr>
          <t>To Record Current Year Depreciation Expense (subobject = WA)</t>
        </r>
      </text>
    </comment>
    <comment ref="A12" authorId="0" shapeId="0">
      <text>
        <r>
          <rPr>
            <b/>
            <sz val="12"/>
            <color indexed="81"/>
            <rFont val="Tahoma"/>
            <family val="2"/>
          </rPr>
          <t>To remove accumulated depreciation to date on disposed/sold capital assets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4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7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slmfs140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3213 Records Gain/Loss on the disposal (sales) of the asset.</t>
        </r>
      </text>
    </comment>
    <comment ref="A14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3213 Records Gain/Loss on the disposal (sales) of the asset.</t>
        </r>
      </text>
    </comment>
    <comment ref="A16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7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R30" authorId="0" shapeId="0">
      <text>
        <r>
          <rPr>
            <b/>
            <sz val="8"/>
            <color indexed="81"/>
            <rFont val="Tahoma"/>
            <family val="2"/>
          </rPr>
          <t xml:space="preserve">See step A where we Corrected JV# 14031478…
The AFRS amount of $84,068.59 (seeMWP150A report for fund 196)
</t>
        </r>
      </text>
    </comment>
  </commentList>
</comments>
</file>

<file path=xl/comments7.xml><?xml version="1.0" encoding="utf-8"?>
<comments xmlns="http://schemas.openxmlformats.org/spreadsheetml/2006/main">
  <authors>
    <author>McGough, Sandy (OFM)</author>
    <author>slmfs140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Enter the Asset GL being reconciled:
2110 -  Land 
2120 - Transportation Infrastructure - Modified Approach
2130 - Art Collections, Library Reserve Collections, and Museum and Historical Collections
2140 - Intangible Assets with Indefinite Useful Lives 
2210 - Buildings and Building Improvements
2310 - Improvements other than Buildings
2350 - Leasehold Improvements
2370 - Infrastructure
2410 - Furnishings and Equipment
2430 - Library Resources
2450 - Art Collections, Library Reserve Collections, and Museum and Historical Collections
2470 - Intangible Assets with Definite Useful Lives
</t>
        </r>
      </text>
    </comment>
    <comment ref="C9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Begin Costs</t>
        </r>
      </text>
    </comment>
    <comment ref="D9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Begin Cost</t>
        </r>
      </text>
    </comment>
    <comment ref="C1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Added</t>
        </r>
        <r>
          <rPr>
            <b/>
            <sz val="10"/>
            <color indexed="81"/>
            <rFont val="Tahoma"/>
            <family val="2"/>
          </rPr>
          <t xml:space="preserve"> + </t>
        </r>
        <r>
          <rPr>
            <u/>
            <sz val="10"/>
            <color indexed="81"/>
            <rFont val="Tahoma"/>
            <family val="2"/>
          </rPr>
          <t>Adjustment to Cost</t>
        </r>
      </text>
    </comment>
    <comment ref="D1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 xml:space="preserve">
Added</t>
        </r>
        <r>
          <rPr>
            <b/>
            <sz val="10"/>
            <color indexed="81"/>
            <rFont val="Tahoma"/>
            <family val="2"/>
          </rPr>
          <t xml:space="preserve"> + </t>
        </r>
        <r>
          <rPr>
            <u/>
            <sz val="10"/>
            <color indexed="81"/>
            <rFont val="Tahoma"/>
            <family val="2"/>
          </rPr>
          <t>Adjustment to Cost</t>
        </r>
      </text>
    </comment>
    <comment ref="C1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>Disposed</t>
        </r>
      </text>
    </comment>
    <comment ref="D1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(CM810)
</t>
        </r>
        <r>
          <rPr>
            <u/>
            <sz val="10"/>
            <color indexed="81"/>
            <rFont val="Tahoma"/>
            <family val="2"/>
          </rPr>
          <t xml:space="preserve">
Disposed</t>
        </r>
      </text>
    </comment>
    <comment ref="C16" authorId="1" shapeId="0">
      <text>
        <r>
          <rPr>
            <b/>
            <sz val="10"/>
            <color indexed="81"/>
            <rFont val="Tahoma"/>
            <family val="2"/>
          </rPr>
          <t xml:space="preserve">Run ER report "General Ledger Trail Balance By Account/Project" 
Run for the current year Capital Asset General Ledger Codes
</t>
        </r>
      </text>
    </comment>
    <comment ref="D16" authorId="1" shapeId="0">
      <text>
        <r>
          <rPr>
            <b/>
            <sz val="10"/>
            <color indexed="81"/>
            <rFont val="Tahoma"/>
            <family val="2"/>
          </rPr>
          <t xml:space="preserve">Run ER report "General Ledger Trail Balance By Account/Project" 
Run for the current year Capital Asset General Ledger Codes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Enter the Depreciation GL being reconciled:
2220 - Allowance for Depreciation - Buildings and Building Improvements
2320 - Allowance for Depreciation - Improvements other than Buildings
2360 - Allowance for Depreciation - Leasehold Improvements
2380 - Allowance for Depreciation - Infrastructure
2420 - Allowance for Depreciation - Furnishings and Equipment
2440 - Allowance for Depreciation - Library Resources
2460 - Allowance for Depreciation - Art Collections, Library Reserve Collections, and Museum and Historical Collections
2480 - Allowance for Amortization – Intangible Assets</t>
        </r>
      </text>
    </comment>
    <comment ref="C3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Begin Deprec.</t>
        </r>
      </text>
    </comment>
    <comment ref="D30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Begin Deprec.</t>
        </r>
      </text>
    </comment>
    <comment ref="C3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Accumulated Deprec.</t>
        </r>
      </text>
    </comment>
    <comment ref="D31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u/>
            <sz val="10"/>
            <color indexed="81"/>
            <rFont val="Tahoma"/>
            <family val="2"/>
          </rPr>
          <t>Accumulated Deprec.</t>
        </r>
      </text>
    </comment>
    <comment ref="C32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b/>
            <u/>
            <sz val="10"/>
            <color indexed="81"/>
            <rFont val="Tahoma"/>
            <family val="2"/>
          </rPr>
          <t>Disposed Accumulated Deprec.</t>
        </r>
      </text>
    </comment>
    <comment ref="D32" authorId="1" shapeId="0">
      <text>
        <r>
          <rPr>
            <b/>
            <sz val="8"/>
            <color indexed="81"/>
            <rFont val="Tahoma"/>
            <family val="2"/>
          </rPr>
          <t xml:space="preserve">From the current year report (CM820)
</t>
        </r>
        <r>
          <rPr>
            <b/>
            <u/>
            <sz val="10"/>
            <color indexed="81"/>
            <rFont val="Tahoma"/>
            <family val="2"/>
          </rPr>
          <t>Disposed Accumulated Deprec.</t>
        </r>
      </text>
    </comment>
    <comment ref="C36" authorId="1" shapeId="0">
      <text>
        <r>
          <rPr>
            <b/>
            <sz val="10"/>
            <color indexed="10"/>
            <rFont val="Tahoma"/>
            <family val="2"/>
          </rPr>
          <t>Enter Number as a Positive!</t>
        </r>
        <r>
          <rPr>
            <b/>
            <sz val="10"/>
            <color indexed="81"/>
            <rFont val="Tahoma"/>
            <family val="2"/>
          </rPr>
          <t xml:space="preserve">
Run ER report "General Ledger Trail Balance By Account/Project" 
Run for the current year Allowance for Depreciation/Amortization General Ledger Codes
</t>
        </r>
      </text>
    </comment>
    <comment ref="D36" authorId="1" shapeId="0">
      <text>
        <r>
          <rPr>
            <b/>
            <sz val="10"/>
            <color indexed="10"/>
            <rFont val="Tahoma"/>
            <family val="2"/>
          </rPr>
          <t>Enter Number as a Positive!</t>
        </r>
        <r>
          <rPr>
            <b/>
            <sz val="10"/>
            <color indexed="81"/>
            <rFont val="Tahoma"/>
            <family val="2"/>
          </rPr>
          <t xml:space="preserve">
Run ER report "General Ledger Trail Balance By Account/Project" 
Run for the current year Allowance for Depreciation/Amortization General Ledger Codes
</t>
        </r>
      </text>
    </comment>
  </commentList>
</comments>
</file>

<file path=xl/comments8.xml><?xml version="1.0" encoding="utf-8"?>
<comments xmlns="http://schemas.openxmlformats.org/spreadsheetml/2006/main">
  <authors>
    <author>slmfs140</author>
  </authors>
  <commentList>
    <comment ref="A8" authorId="0" shapeId="0">
      <text>
        <r>
          <rPr>
            <b/>
            <sz val="12"/>
            <color indexed="81"/>
            <rFont val="Tahoma"/>
            <family val="2"/>
          </rPr>
          <t>To Record Purchase of New Capital Assets</t>
        </r>
      </text>
    </comment>
    <comment ref="A9" authorId="0" shapeId="0">
      <text>
        <r>
          <rPr>
            <b/>
            <sz val="12"/>
            <color indexed="81"/>
            <rFont val="Tahoma"/>
            <family val="2"/>
          </rPr>
          <t>To Remove Historical Costs of Disposed/Sold Capital Assets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1" authorId="0" shapeId="0">
      <text>
        <r>
          <rPr>
            <b/>
            <sz val="12"/>
            <color indexed="81"/>
            <rFont val="Tahoma"/>
            <family val="2"/>
          </rPr>
          <t>To Record Current Year Depreciation Expense (subobject = WA)</t>
        </r>
      </text>
    </comment>
    <comment ref="A12" authorId="0" shapeId="0">
      <text>
        <r>
          <rPr>
            <b/>
            <sz val="12"/>
            <color indexed="81"/>
            <rFont val="Tahoma"/>
            <family val="2"/>
          </rPr>
          <t>To remove accumulated depreciation to date on disposed/sold capital assets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4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7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slmfs140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3213 Records Gain/Loss on the disposal (sales) of the asset.</t>
        </r>
      </text>
    </comment>
    <comment ref="A14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3213 Records Gain/Loss on the disposal (sales) of the asset.</t>
        </r>
      </text>
    </comment>
    <comment ref="A16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Record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7" authorId="0" shapeId="0">
      <text>
        <r>
          <rPr>
            <b/>
            <sz val="12"/>
            <color indexed="81"/>
            <rFont val="Tahoma"/>
            <family val="2"/>
          </rPr>
          <t>Immaterial Prior Period Adjustment - Remove Asset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R30" authorId="0" shapeId="0">
      <text>
        <r>
          <rPr>
            <b/>
            <sz val="8"/>
            <color indexed="81"/>
            <rFont val="Tahoma"/>
            <family val="2"/>
          </rPr>
          <t xml:space="preserve">See step A where we Corrected JV# 14031478…
The AFRS amount of $84,068.59 (seeMWP150A report for fund 196)
</t>
        </r>
      </text>
    </comment>
  </commentList>
</comments>
</file>

<file path=xl/sharedStrings.xml><?xml version="1.0" encoding="utf-8"?>
<sst xmlns="http://schemas.openxmlformats.org/spreadsheetml/2006/main" count="939" uniqueCount="118">
  <si>
    <t>AGENCY NAME</t>
  </si>
  <si>
    <t>AGENCY NUMBER</t>
  </si>
  <si>
    <t>FOR TREASURER'S JVS</t>
  </si>
  <si>
    <t>AFRS JOURNAL VOUCHER</t>
  </si>
  <si>
    <t>FM</t>
  </si>
  <si>
    <t xml:space="preserve">   ____   </t>
  </si>
  <si>
    <t>TRANSFER</t>
  </si>
  <si>
    <t>DOCUMENT DATE</t>
  </si>
  <si>
    <t>CURRENT DOCUMENT NUMBER</t>
  </si>
  <si>
    <t>REF DOCUMENT NUMBER</t>
  </si>
  <si>
    <t>VENDOR NUMBER</t>
  </si>
  <si>
    <t>EFT</t>
  </si>
  <si>
    <t>PAGE 1 OF 1</t>
  </si>
  <si>
    <t>CANCELLATION</t>
  </si>
  <si>
    <t>M</t>
  </si>
  <si>
    <t>R</t>
  </si>
  <si>
    <t>MASTER INDEX</t>
  </si>
  <si>
    <t>6-992</t>
  </si>
  <si>
    <t>SUB</t>
  </si>
  <si>
    <t>GENERAL</t>
  </si>
  <si>
    <t>SUBSIDIARY</t>
  </si>
  <si>
    <t>AGENCY USE</t>
  </si>
  <si>
    <t>TRANS</t>
  </si>
  <si>
    <t>O</t>
  </si>
  <si>
    <t>E</t>
  </si>
  <si>
    <t>AGENCY</t>
  </si>
  <si>
    <t>FUND</t>
  </si>
  <si>
    <t>APPN</t>
  </si>
  <si>
    <t>PROGRAM</t>
  </si>
  <si>
    <t>ORG</t>
  </si>
  <si>
    <t>MAJ</t>
  </si>
  <si>
    <t>DR</t>
  </si>
  <si>
    <t>AMOUNT</t>
  </si>
  <si>
    <t>LEDGER</t>
  </si>
  <si>
    <t>ACCOUNT</t>
  </si>
  <si>
    <t>CODE</t>
  </si>
  <si>
    <t>D</t>
  </si>
  <si>
    <t>V</t>
  </si>
  <si>
    <t>INDEX</t>
  </si>
  <si>
    <t>OBJ</t>
  </si>
  <si>
    <t>GRP</t>
  </si>
  <si>
    <t>SRCE</t>
  </si>
  <si>
    <t>SOURCE</t>
  </si>
  <si>
    <t>CR</t>
  </si>
  <si>
    <t>EXPLANATION OF ENTRY</t>
  </si>
  <si>
    <t>TOTAL</t>
  </si>
  <si>
    <t>DISTRIBUTION</t>
  </si>
  <si>
    <t xml:space="preserve">   _____</t>
  </si>
  <si>
    <t>State Treasurer</t>
  </si>
  <si>
    <t>X</t>
  </si>
  <si>
    <t>File Copy</t>
  </si>
  <si>
    <t>PREPARED BY</t>
  </si>
  <si>
    <t>TELEPHONE NO.</t>
  </si>
  <si>
    <t>DATE</t>
  </si>
  <si>
    <t>APPROVED BY</t>
  </si>
  <si>
    <t>b)</t>
  </si>
  <si>
    <t>a)</t>
  </si>
  <si>
    <t>WA</t>
  </si>
  <si>
    <t>Beginning AFRS</t>
  </si>
  <si>
    <t>Beginning CAMS</t>
  </si>
  <si>
    <t>Cost of Items Added</t>
  </si>
  <si>
    <t>Less: Cost of Items Disposed</t>
  </si>
  <si>
    <t>ENDING CAMS AMOUNT:</t>
  </si>
  <si>
    <t>Fund 997 = General Capital Assets</t>
  </si>
  <si>
    <t>A)</t>
  </si>
  <si>
    <t>B)</t>
  </si>
  <si>
    <t>TO RECORD CURRENT YEAR DEPRECIATION EXPENSE…</t>
  </si>
  <si>
    <t>04</t>
  </si>
  <si>
    <t>Revenue Accting</t>
  </si>
  <si>
    <t>Accum Deprec. for all items for period</t>
  </si>
  <si>
    <t>Accum Deprec. for Disposed Assets for the period</t>
  </si>
  <si>
    <t>TO RECORD PURCHASES OF NEW CAPITAL ASSETS…</t>
  </si>
  <si>
    <t>(AFRS = Beg + Added - Disposed = ENDING CAMS)</t>
  </si>
  <si>
    <t>B-XXX</t>
  </si>
  <si>
    <t>XX</t>
  </si>
  <si>
    <t>xxxxx</t>
  </si>
  <si>
    <t>X/XX/20XX</t>
  </si>
  <si>
    <t>XXX</t>
  </si>
  <si>
    <t>XXXX</t>
  </si>
  <si>
    <t>Department of ___</t>
  </si>
  <si>
    <t>XXXXX</t>
  </si>
  <si>
    <t>**Total Prior Period Adjustment needed:</t>
  </si>
  <si>
    <t>c)</t>
  </si>
  <si>
    <t>d)</t>
  </si>
  <si>
    <r>
      <t xml:space="preserve">a) Record purchase of new </t>
    </r>
    <r>
      <rPr>
        <b/>
        <sz val="11"/>
        <rFont val="Times New Roman"/>
        <family val="1"/>
      </rPr>
      <t>capital assets</t>
    </r>
  </si>
  <si>
    <r>
      <t xml:space="preserve">    Remove disposed </t>
    </r>
    <r>
      <rPr>
        <b/>
        <sz val="11"/>
        <rFont val="Times New Roman"/>
        <family val="1"/>
      </rPr>
      <t>capital assets</t>
    </r>
  </si>
  <si>
    <r>
      <t xml:space="preserve">b) Record Current Year </t>
    </r>
    <r>
      <rPr>
        <b/>
        <sz val="11"/>
        <rFont val="Times New Roman"/>
        <family val="1"/>
      </rPr>
      <t>Depreciation</t>
    </r>
    <r>
      <rPr>
        <sz val="11"/>
        <rFont val="Times New Roman"/>
        <family val="1"/>
      </rPr>
      <t xml:space="preserve"> expense</t>
    </r>
  </si>
  <si>
    <r>
      <t xml:space="preserve">    Remove</t>
    </r>
    <r>
      <rPr>
        <b/>
        <sz val="11"/>
        <rFont val="Times New Roman"/>
        <family val="1"/>
      </rPr>
      <t xml:space="preserve"> Depreciation</t>
    </r>
    <r>
      <rPr>
        <sz val="11"/>
        <rFont val="Times New Roman"/>
        <family val="1"/>
      </rPr>
      <t xml:space="preserve"> of disposed assets</t>
    </r>
  </si>
  <si>
    <t>WF</t>
  </si>
  <si>
    <r>
      <t xml:space="preserve">b) Record Current Year </t>
    </r>
    <r>
      <rPr>
        <b/>
        <sz val="11"/>
        <rFont val="Times New Roman"/>
        <family val="1"/>
      </rPr>
      <t>Depreciation</t>
    </r>
    <r>
      <rPr>
        <sz val="11"/>
        <rFont val="Times New Roman"/>
        <family val="1"/>
      </rPr>
      <t xml:space="preserve"> expense </t>
    </r>
  </si>
  <si>
    <r>
      <t xml:space="preserve">    Remove </t>
    </r>
    <r>
      <rPr>
        <b/>
        <sz val="11"/>
        <rFont val="Times New Roman"/>
        <family val="1"/>
      </rPr>
      <t>Depreciation</t>
    </r>
    <r>
      <rPr>
        <sz val="11"/>
        <rFont val="Times New Roman"/>
        <family val="1"/>
      </rPr>
      <t xml:space="preserve"> of disposed assets</t>
    </r>
  </si>
  <si>
    <t>For Governmental Fund Types</t>
  </si>
  <si>
    <t>Governmental
Fund Types</t>
  </si>
  <si>
    <t>(CR)</t>
  </si>
  <si>
    <t>Proprietary/Trust
Fund Types</t>
  </si>
  <si>
    <t>Enter Numbers from Current Year Reports (CM810, CM820, and ER)</t>
  </si>
  <si>
    <t>A reconciliation should be completed for each Asset General Ledger and Corresponding Allowance for depreciation/Amortization (Ex: 2410 and 2420 would be on one reconciliation)</t>
  </si>
  <si>
    <t>(AFRS = Beg + Depreciated - Disposed = ENDING CAMS )</t>
  </si>
  <si>
    <r>
      <t>d) Record I</t>
    </r>
    <r>
      <rPr>
        <b/>
        <sz val="11"/>
        <rFont val="Times New Roman"/>
        <family val="1"/>
      </rPr>
      <t>mmaterial Prior Period Adjustment - Depreciation</t>
    </r>
  </si>
  <si>
    <r>
      <t xml:space="preserve">c) Record </t>
    </r>
    <r>
      <rPr>
        <b/>
        <sz val="11"/>
        <rFont val="Times New Roman"/>
        <family val="1"/>
      </rPr>
      <t>Immaterial Prior Period Adjustment - Asset</t>
    </r>
  </si>
  <si>
    <t>From CM810 Report:</t>
  </si>
  <si>
    <t>From CM820 Report:</t>
  </si>
  <si>
    <r>
      <t>Enter Asset GL:</t>
    </r>
    <r>
      <rPr>
        <b/>
        <sz val="8"/>
        <rFont val="Arial"/>
        <family val="2"/>
      </rPr>
      <t/>
    </r>
  </si>
  <si>
    <t xml:space="preserve">Enter Depreciation GL: </t>
  </si>
  <si>
    <t xml:space="preserve"> Cost of Items Disposed</t>
  </si>
  <si>
    <r>
      <rPr>
        <sz val="9"/>
        <rFont val="Arial"/>
        <family val="2"/>
      </rPr>
      <t>Beginning CAMS From Current Year's</t>
    </r>
    <r>
      <rPr>
        <sz val="8"/>
        <rFont val="Arial"/>
        <family val="2"/>
      </rPr>
      <t xml:space="preserve"> CAMS (CM810 Rpt)</t>
    </r>
  </si>
  <si>
    <r>
      <rPr>
        <sz val="9"/>
        <rFont val="Arial"/>
        <family val="2"/>
      </rPr>
      <t>Beginning CAMS From Current Year's</t>
    </r>
    <r>
      <rPr>
        <sz val="8"/>
        <rFont val="Arial"/>
        <family val="2"/>
      </rPr>
      <t xml:space="preserve"> CAMS (CM820 Rpt)</t>
    </r>
  </si>
  <si>
    <t>&lt;----</t>
  </si>
  <si>
    <t>----&gt;</t>
  </si>
  <si>
    <t>JV Entries needed:</t>
  </si>
  <si>
    <t>ENDING AFRS AMOUNT After JV Entries:</t>
  </si>
  <si>
    <r>
      <t>From ER Report: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(Subsidiary GL Trial Balance By Account)</t>
    </r>
  </si>
  <si>
    <t>AFRS entries needed to bring AFRS in balance with CAMS (See JV Tabs)</t>
  </si>
  <si>
    <t>JV Entry need for - Cost of Items Added</t>
  </si>
  <si>
    <t>JV Entry needed for - Immaterial Prior Period Adjustment:</t>
  </si>
  <si>
    <t>JV Entry need for - Deprec. All items for period</t>
  </si>
  <si>
    <t>JV Entry needed for - Accum Deprec. Disposed Assets</t>
  </si>
  <si>
    <t>For Proprietary/Trust Fund Types - 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</si>
</sst>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###"/>
    <numFmt numFmtId="165" formatCode="0###"/>
    <numFmt numFmtId="166" formatCode="0#"/>
    <numFmt numFmtId="167" formatCode="00#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7"/>
      <name val="Times New Roman"/>
      <family val="1"/>
    </font>
    <font>
      <sz val="11"/>
      <color indexed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8"/>
      <color indexed="81"/>
      <name val="Tahoma"/>
      <family val="2"/>
    </font>
    <font>
      <b/>
      <sz val="11"/>
      <color indexed="12"/>
      <name val="Times New Roman"/>
      <family val="1"/>
    </font>
    <font>
      <b/>
      <sz val="14"/>
      <name val="Times New Roman"/>
      <family val="1"/>
    </font>
    <font>
      <sz val="11"/>
      <color indexed="23"/>
      <name val="Times New Roman"/>
      <family val="1"/>
    </font>
    <font>
      <sz val="11"/>
      <color indexed="9"/>
      <name val="Times New Roman"/>
      <family val="1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0"/>
      <color indexed="12"/>
      <name val="Arial"/>
      <family val="2"/>
    </font>
    <font>
      <b/>
      <sz val="11"/>
      <color indexed="9"/>
      <name val="Times New Roman"/>
      <family val="1"/>
    </font>
    <font>
      <sz val="8"/>
      <color indexed="9"/>
      <name val="Times New Roman"/>
      <family val="1"/>
    </font>
    <font>
      <b/>
      <sz val="10"/>
      <color indexed="17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u/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name val="Arial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u/>
      <sz val="10"/>
      <color indexed="81"/>
      <name val="Tahoma"/>
      <family val="2"/>
    </font>
    <font>
      <b/>
      <sz val="11"/>
      <color rgb="FFFF0000"/>
      <name val="Arial"/>
      <family val="2"/>
    </font>
    <font>
      <strike/>
      <sz val="11"/>
      <name val="Times New Roman"/>
      <family val="1"/>
    </font>
    <font>
      <b/>
      <strike/>
      <sz val="14"/>
      <name val="Times New Roman"/>
      <family val="1"/>
    </font>
    <font>
      <b/>
      <u/>
      <sz val="10"/>
      <name val="Arial"/>
      <family val="2"/>
    </font>
    <font>
      <b/>
      <sz val="9"/>
      <color rgb="FFC00000"/>
      <name val="Arial"/>
      <family val="2"/>
    </font>
    <font>
      <b/>
      <sz val="8"/>
      <name val="Arial"/>
      <family val="2"/>
    </font>
    <font>
      <b/>
      <sz val="10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24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0" xfId="0" applyFont="1"/>
    <xf numFmtId="0" fontId="5" fillId="0" borderId="8" xfId="0" quotePrefix="1" applyFont="1" applyBorder="1" applyAlignment="1">
      <alignment horizontal="centerContinuous"/>
    </xf>
    <xf numFmtId="0" fontId="6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quotePrefix="1" applyFont="1" applyBorder="1" applyAlignment="1">
      <alignment horizontal="center"/>
    </xf>
    <xf numFmtId="0" fontId="6" fillId="0" borderId="12" xfId="0" quotePrefix="1" applyFont="1" applyBorder="1" applyAlignment="1">
      <alignment horizontal="left"/>
    </xf>
    <xf numFmtId="0" fontId="8" fillId="0" borderId="0" xfId="0" applyFont="1" applyBorder="1"/>
    <xf numFmtId="0" fontId="6" fillId="0" borderId="13" xfId="0" applyFont="1" applyBorder="1"/>
    <xf numFmtId="0" fontId="6" fillId="0" borderId="0" xfId="0" applyFo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5" xfId="0" applyFont="1" applyBorder="1" applyAlignment="1"/>
    <xf numFmtId="0" fontId="4" fillId="0" borderId="4" xfId="0" quotePrefix="1" applyFont="1" applyBorder="1" applyAlignment="1">
      <alignment horizontal="centerContinuous"/>
    </xf>
    <xf numFmtId="0" fontId="4" fillId="0" borderId="7" xfId="0" quotePrefix="1" applyFont="1" applyBorder="1" applyAlignment="1">
      <alignment horizontal="center"/>
    </xf>
    <xf numFmtId="0" fontId="4" fillId="0" borderId="13" xfId="0" applyFont="1" applyBorder="1"/>
    <xf numFmtId="0" fontId="6" fillId="0" borderId="8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Continuous"/>
      <protection locked="0" hidden="1"/>
    </xf>
    <xf numFmtId="0" fontId="6" fillId="0" borderId="9" xfId="0" applyFont="1" applyBorder="1" applyAlignment="1" applyProtection="1">
      <alignment horizontal="centerContinuous"/>
    </xf>
    <xf numFmtId="0" fontId="6" fillId="0" borderId="10" xfId="0" applyFont="1" applyBorder="1" applyAlignment="1">
      <alignment horizontal="centerContinuous"/>
    </xf>
    <xf numFmtId="0" fontId="1" fillId="0" borderId="0" xfId="0" applyFont="1" applyAlignment="1" applyProtection="1">
      <alignment horizontal="centerContinuous"/>
      <protection locked="0" hidden="1"/>
    </xf>
    <xf numFmtId="0" fontId="6" fillId="0" borderId="10" xfId="0" applyFont="1" applyBorder="1" applyAlignment="1" applyProtection="1">
      <alignment horizontal="centerContinuous"/>
    </xf>
    <xf numFmtId="0" fontId="6" fillId="0" borderId="8" xfId="0" applyFont="1" applyBorder="1" applyAlignment="1" applyProtection="1">
      <alignment horizontal="centerContinuous"/>
      <protection locked="0" hidden="1"/>
    </xf>
    <xf numFmtId="0" fontId="8" fillId="0" borderId="9" xfId="0" applyFont="1" applyBorder="1"/>
    <xf numFmtId="0" fontId="6" fillId="0" borderId="10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7" fillId="0" borderId="15" xfId="0" quotePrefix="1" applyNumberFormat="1" applyFont="1" applyFill="1" applyBorder="1" applyAlignment="1" applyProtection="1">
      <alignment horizontal="center"/>
      <protection locked="0" hidden="1"/>
    </xf>
    <xf numFmtId="0" fontId="7" fillId="0" borderId="15" xfId="0" applyFont="1" applyBorder="1" applyAlignment="1" applyProtection="1">
      <alignment horizontal="center"/>
      <protection locked="0" hidden="1"/>
    </xf>
    <xf numFmtId="0" fontId="7" fillId="0" borderId="15" xfId="0" applyFont="1" applyBorder="1" applyAlignment="1">
      <alignment horizontal="center"/>
    </xf>
    <xf numFmtId="167" fontId="7" fillId="0" borderId="15" xfId="0" quotePrefix="1" applyNumberFormat="1" applyFont="1" applyBorder="1" applyAlignment="1" applyProtection="1">
      <alignment horizontal="center"/>
      <protection locked="0" hidden="1"/>
    </xf>
    <xf numFmtId="0" fontId="7" fillId="0" borderId="15" xfId="0" quotePrefix="1" applyFont="1" applyBorder="1" applyAlignment="1" applyProtection="1">
      <alignment horizontal="center"/>
      <protection locked="0" hidden="1"/>
    </xf>
    <xf numFmtId="167" fontId="7" fillId="0" borderId="15" xfId="0" applyNumberFormat="1" applyFont="1" applyBorder="1" applyAlignment="1" applyProtection="1">
      <alignment horizontal="center"/>
      <protection locked="0" hidden="1"/>
    </xf>
    <xf numFmtId="164" fontId="7" fillId="0" borderId="15" xfId="0" applyNumberFormat="1" applyFont="1" applyBorder="1" applyAlignment="1" applyProtection="1">
      <alignment horizontal="center"/>
      <protection locked="0" hidden="1"/>
    </xf>
    <xf numFmtId="0" fontId="7" fillId="0" borderId="15" xfId="0" applyFont="1" applyBorder="1" applyAlignment="1" applyProtection="1">
      <alignment horizontal="center"/>
    </xf>
    <xf numFmtId="43" fontId="7" fillId="0" borderId="15" xfId="1" applyFont="1" applyBorder="1" applyProtection="1">
      <protection locked="0" hidden="1"/>
    </xf>
    <xf numFmtId="0" fontId="7" fillId="0" borderId="15" xfId="0" applyFont="1" applyBorder="1" applyProtection="1"/>
    <xf numFmtId="0" fontId="7" fillId="0" borderId="0" xfId="0" applyFont="1"/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/>
    <xf numFmtId="0" fontId="10" fillId="0" borderId="2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/>
    </xf>
    <xf numFmtId="0" fontId="10" fillId="0" borderId="0" xfId="0" applyFont="1"/>
    <xf numFmtId="0" fontId="7" fillId="0" borderId="12" xfId="0" quotePrefix="1" applyFont="1" applyBorder="1" applyAlignment="1" applyProtection="1">
      <alignment horizontal="center"/>
      <protection locked="0" hidden="1"/>
    </xf>
    <xf numFmtId="0" fontId="7" fillId="0" borderId="5" xfId="0" applyFont="1" applyBorder="1"/>
    <xf numFmtId="0" fontId="7" fillId="0" borderId="6" xfId="0" applyFont="1" applyBorder="1"/>
    <xf numFmtId="0" fontId="7" fillId="0" borderId="12" xfId="0" applyFont="1" applyBorder="1" applyAlignment="1" applyProtection="1">
      <alignment horizontal="center"/>
      <protection locked="0" hidden="1"/>
    </xf>
    <xf numFmtId="0" fontId="7" fillId="0" borderId="0" xfId="0" applyFont="1" applyBorder="1"/>
    <xf numFmtId="0" fontId="7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2" xfId="0" applyFont="1" applyBorder="1"/>
    <xf numFmtId="0" fontId="4" fillId="0" borderId="0" xfId="0" applyFont="1" applyBorder="1"/>
    <xf numFmtId="0" fontId="6" fillId="0" borderId="11" xfId="0" applyFont="1" applyBorder="1"/>
    <xf numFmtId="0" fontId="6" fillId="0" borderId="9" xfId="0" applyFont="1" applyBorder="1"/>
    <xf numFmtId="0" fontId="6" fillId="0" borderId="8" xfId="0" applyFont="1" applyBorder="1"/>
    <xf numFmtId="14" fontId="6" fillId="0" borderId="8" xfId="0" applyNumberFormat="1" applyFont="1" applyBorder="1" applyAlignment="1">
      <alignment horizontal="centerContinuous"/>
    </xf>
    <xf numFmtId="0" fontId="6" fillId="0" borderId="0" xfId="0" applyFont="1" applyBorder="1"/>
    <xf numFmtId="166" fontId="7" fillId="0" borderId="9" xfId="0" applyNumberFormat="1" applyFont="1" applyBorder="1" applyAlignment="1" applyProtection="1">
      <alignment horizontal="center"/>
      <protection locked="0" hidden="1"/>
    </xf>
    <xf numFmtId="14" fontId="6" fillId="0" borderId="9" xfId="0" applyNumberFormat="1" applyFont="1" applyBorder="1" applyAlignment="1">
      <alignment horizontal="centerContinuous"/>
    </xf>
    <xf numFmtId="0" fontId="12" fillId="0" borderId="8" xfId="0" applyFont="1" applyBorder="1" applyAlignment="1">
      <alignment horizontal="center"/>
    </xf>
    <xf numFmtId="43" fontId="5" fillId="0" borderId="3" xfId="1" applyFont="1" applyBorder="1" applyAlignment="1" applyProtection="1">
      <alignment horizontal="centerContinuous"/>
      <protection locked="0" hidden="1"/>
    </xf>
    <xf numFmtId="0" fontId="7" fillId="0" borderId="0" xfId="0" applyFont="1" applyBorder="1" applyAlignment="1">
      <alignment horizontal="left"/>
    </xf>
    <xf numFmtId="0" fontId="9" fillId="0" borderId="0" xfId="0" applyFont="1" applyFill="1"/>
    <xf numFmtId="0" fontId="13" fillId="0" borderId="0" xfId="0" applyFont="1" applyFill="1"/>
    <xf numFmtId="0" fontId="15" fillId="0" borderId="0" xfId="0" applyFont="1" applyFill="1"/>
    <xf numFmtId="0" fontId="12" fillId="0" borderId="15" xfId="0" applyFont="1" applyFill="1" applyBorder="1" applyAlignment="1" applyProtection="1">
      <alignment horizontal="center"/>
      <protection locked="0" hidden="1"/>
    </xf>
    <xf numFmtId="0" fontId="12" fillId="0" borderId="15" xfId="0" applyFont="1" applyFill="1" applyBorder="1" applyAlignment="1">
      <alignment horizontal="center"/>
    </xf>
    <xf numFmtId="167" fontId="12" fillId="0" borderId="15" xfId="0" applyNumberFormat="1" applyFont="1" applyFill="1" applyBorder="1" applyAlignment="1" applyProtection="1">
      <alignment horizontal="center"/>
      <protection locked="0" hidden="1"/>
    </xf>
    <xf numFmtId="0" fontId="12" fillId="0" borderId="15" xfId="0" quotePrefix="1" applyFont="1" applyFill="1" applyBorder="1" applyAlignment="1" applyProtection="1">
      <alignment horizontal="center"/>
      <protection locked="0" hidden="1"/>
    </xf>
    <xf numFmtId="164" fontId="12" fillId="0" borderId="15" xfId="0" applyNumberFormat="1" applyFont="1" applyFill="1" applyBorder="1" applyAlignment="1" applyProtection="1">
      <alignment horizontal="center"/>
      <protection locked="0" hidden="1"/>
    </xf>
    <xf numFmtId="165" fontId="12" fillId="0" borderId="15" xfId="0" quotePrefix="1" applyNumberFormat="1" applyFont="1" applyFill="1" applyBorder="1" applyAlignment="1" applyProtection="1">
      <alignment horizontal="center"/>
      <protection locked="0" hidden="1"/>
    </xf>
    <xf numFmtId="0" fontId="12" fillId="0" borderId="15" xfId="0" quotePrefix="1" applyFont="1" applyFill="1" applyBorder="1" applyAlignment="1" applyProtection="1">
      <alignment horizontal="center"/>
    </xf>
    <xf numFmtId="43" fontId="12" fillId="0" borderId="15" xfId="1" applyFont="1" applyFill="1" applyBorder="1" applyProtection="1">
      <protection locked="0" hidden="1"/>
    </xf>
    <xf numFmtId="0" fontId="16" fillId="0" borderId="15" xfId="0" applyFont="1" applyFill="1" applyBorder="1" applyAlignment="1" applyProtection="1">
      <alignment horizontal="center"/>
    </xf>
    <xf numFmtId="0" fontId="12" fillId="0" borderId="15" xfId="0" applyFont="1" applyFill="1" applyBorder="1" applyProtection="1"/>
    <xf numFmtId="0" fontId="16" fillId="0" borderId="15" xfId="0" applyFont="1" applyFill="1" applyBorder="1" applyProtection="1"/>
    <xf numFmtId="0" fontId="12" fillId="0" borderId="0" xfId="0" applyFont="1" applyFill="1"/>
    <xf numFmtId="0" fontId="17" fillId="0" borderId="5" xfId="0" applyFont="1" applyBorder="1"/>
    <xf numFmtId="0" fontId="17" fillId="0" borderId="6" xfId="0" applyFont="1" applyBorder="1"/>
    <xf numFmtId="44" fontId="2" fillId="0" borderId="0" xfId="2" applyFill="1" applyBorder="1"/>
    <xf numFmtId="0" fontId="0" fillId="0" borderId="0" xfId="0" applyFill="1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44" fontId="2" fillId="0" borderId="0" xfId="2" applyBorder="1"/>
    <xf numFmtId="44" fontId="2" fillId="0" borderId="18" xfId="2" applyBorder="1"/>
    <xf numFmtId="0" fontId="0" fillId="0" borderId="19" xfId="0" applyFill="1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21" fillId="0" borderId="20" xfId="0" applyFont="1" applyBorder="1"/>
    <xf numFmtId="0" fontId="0" fillId="0" borderId="20" xfId="0" applyFill="1" applyBorder="1"/>
    <xf numFmtId="0" fontId="0" fillId="0" borderId="22" xfId="0" applyFill="1" applyBorder="1"/>
    <xf numFmtId="0" fontId="6" fillId="0" borderId="11" xfId="0" applyFont="1" applyFill="1" applyBorder="1"/>
    <xf numFmtId="0" fontId="18" fillId="0" borderId="5" xfId="0" applyFont="1" applyFill="1" applyBorder="1"/>
    <xf numFmtId="0" fontId="22" fillId="0" borderId="0" xfId="0" applyFont="1" applyFill="1"/>
    <xf numFmtId="0" fontId="23" fillId="0" borderId="14" xfId="0" applyFont="1" applyFill="1" applyBorder="1"/>
    <xf numFmtId="0" fontId="18" fillId="0" borderId="14" xfId="0" applyFont="1" applyFill="1" applyBorder="1"/>
    <xf numFmtId="0" fontId="21" fillId="0" borderId="0" xfId="0" applyFont="1" applyBorder="1"/>
    <xf numFmtId="0" fontId="25" fillId="0" borderId="0" xfId="0" applyFont="1"/>
    <xf numFmtId="44" fontId="0" fillId="0" borderId="19" xfId="0" applyNumberFormat="1" applyBorder="1"/>
    <xf numFmtId="0" fontId="18" fillId="0" borderId="5" xfId="0" applyFont="1" applyBorder="1"/>
    <xf numFmtId="0" fontId="18" fillId="0" borderId="6" xfId="0" applyFont="1" applyBorder="1"/>
    <xf numFmtId="0" fontId="30" fillId="0" borderId="5" xfId="0" applyFont="1" applyBorder="1"/>
    <xf numFmtId="0" fontId="30" fillId="0" borderId="1" xfId="0" applyFont="1" applyBorder="1"/>
    <xf numFmtId="0" fontId="31" fillId="0" borderId="1" xfId="0" applyFont="1" applyBorder="1"/>
    <xf numFmtId="0" fontId="2" fillId="0" borderId="20" xfId="0" applyFont="1" applyBorder="1"/>
    <xf numFmtId="0" fontId="5" fillId="0" borderId="0" xfId="0" applyFont="1"/>
    <xf numFmtId="0" fontId="7" fillId="0" borderId="1" xfId="0" applyFont="1" applyBorder="1"/>
    <xf numFmtId="0" fontId="7" fillId="0" borderId="1" xfId="0" applyFont="1" applyFill="1" applyBorder="1"/>
    <xf numFmtId="0" fontId="7" fillId="0" borderId="5" xfId="0" applyFont="1" applyFill="1" applyBorder="1"/>
    <xf numFmtId="44" fontId="2" fillId="0" borderId="18" xfId="2" applyFill="1" applyBorder="1"/>
    <xf numFmtId="0" fontId="2" fillId="0" borderId="20" xfId="0" applyFont="1" applyFill="1" applyBorder="1"/>
    <xf numFmtId="0" fontId="2" fillId="0" borderId="0" xfId="0" applyFont="1"/>
    <xf numFmtId="0" fontId="2" fillId="0" borderId="0" xfId="0" applyFont="1" applyFill="1" applyBorder="1"/>
    <xf numFmtId="0" fontId="7" fillId="0" borderId="6" xfId="0" applyFont="1" applyFill="1" applyBorder="1"/>
    <xf numFmtId="0" fontId="17" fillId="0" borderId="6" xfId="0" applyFont="1" applyFill="1" applyBorder="1"/>
    <xf numFmtId="0" fontId="30" fillId="0" borderId="1" xfId="0" applyFont="1" applyFill="1" applyBorder="1"/>
    <xf numFmtId="0" fontId="30" fillId="0" borderId="5" xfId="0" applyFont="1" applyFill="1" applyBorder="1"/>
    <xf numFmtId="0" fontId="2" fillId="4" borderId="0" xfId="0" applyFont="1" applyFill="1"/>
    <xf numFmtId="44" fontId="2" fillId="4" borderId="0" xfId="2" applyFont="1" applyFill="1" applyBorder="1"/>
    <xf numFmtId="44" fontId="1" fillId="4" borderId="0" xfId="2" applyFont="1" applyFill="1" applyBorder="1"/>
    <xf numFmtId="44" fontId="1" fillId="3" borderId="0" xfId="2" applyFont="1" applyFill="1" applyBorder="1"/>
    <xf numFmtId="0" fontId="31" fillId="0" borderId="1" xfId="0" applyFont="1" applyFill="1" applyBorder="1"/>
    <xf numFmtId="0" fontId="31" fillId="0" borderId="5" xfId="0" applyFont="1" applyFill="1" applyBorder="1"/>
    <xf numFmtId="0" fontId="31" fillId="0" borderId="5" xfId="0" applyFont="1" applyBorder="1"/>
    <xf numFmtId="0" fontId="7" fillId="0" borderId="15" xfId="0" quotePrefix="1" applyFont="1" applyFill="1" applyBorder="1" applyAlignment="1" applyProtection="1">
      <alignment horizontal="center"/>
      <protection locked="0" hidden="1"/>
    </xf>
    <xf numFmtId="14" fontId="7" fillId="0" borderId="8" xfId="0" applyNumberFormat="1" applyFont="1" applyBorder="1" applyAlignment="1">
      <alignment horizontal="centerContinuous"/>
    </xf>
    <xf numFmtId="167" fontId="7" fillId="0" borderId="15" xfId="0" applyNumberFormat="1" applyFont="1" applyFill="1" applyBorder="1" applyAlignment="1" applyProtection="1">
      <alignment horizontal="center"/>
      <protection locked="0" hidden="1"/>
    </xf>
    <xf numFmtId="44" fontId="2" fillId="2" borderId="0" xfId="2" applyFont="1" applyFill="1" applyBorder="1"/>
    <xf numFmtId="0" fontId="2" fillId="2" borderId="0" xfId="0" applyFont="1" applyFill="1" applyAlignment="1">
      <alignment horizontal="left"/>
    </xf>
    <xf numFmtId="0" fontId="33" fillId="0" borderId="0" xfId="0" applyFont="1"/>
    <xf numFmtId="44" fontId="12" fillId="0" borderId="0" xfId="0" applyNumberFormat="1" applyFont="1" applyFill="1"/>
    <xf numFmtId="44" fontId="2" fillId="0" borderId="0" xfId="2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43" fontId="34" fillId="0" borderId="15" xfId="1" applyFont="1" applyFill="1" applyBorder="1" applyProtection="1">
      <protection locked="0" hidden="1"/>
    </xf>
    <xf numFmtId="43" fontId="7" fillId="0" borderId="15" xfId="1" applyFont="1" applyFill="1" applyBorder="1" applyProtection="1">
      <protection locked="0" hidden="1"/>
    </xf>
    <xf numFmtId="0" fontId="34" fillId="0" borderId="15" xfId="0" applyFont="1" applyFill="1" applyBorder="1" applyAlignment="1">
      <alignment horizontal="center"/>
    </xf>
    <xf numFmtId="0" fontId="34" fillId="0" borderId="15" xfId="0" applyFont="1" applyFill="1" applyBorder="1" applyAlignment="1" applyProtection="1">
      <alignment horizontal="center"/>
      <protection locked="0" hidden="1"/>
    </xf>
    <xf numFmtId="167" fontId="34" fillId="0" borderId="15" xfId="0" applyNumberFormat="1" applyFont="1" applyFill="1" applyBorder="1" applyAlignment="1" applyProtection="1">
      <alignment horizontal="center"/>
      <protection locked="0" hidden="1"/>
    </xf>
    <xf numFmtId="0" fontId="34" fillId="0" borderId="15" xfId="0" quotePrefix="1" applyFont="1" applyFill="1" applyBorder="1" applyAlignment="1" applyProtection="1">
      <alignment horizontal="center"/>
      <protection locked="0" hidden="1"/>
    </xf>
    <xf numFmtId="164" fontId="34" fillId="0" borderId="15" xfId="0" applyNumberFormat="1" applyFont="1" applyFill="1" applyBorder="1" applyAlignment="1" applyProtection="1">
      <alignment horizontal="center"/>
      <protection locked="0" hidden="1"/>
    </xf>
    <xf numFmtId="165" fontId="34" fillId="0" borderId="15" xfId="0" quotePrefix="1" applyNumberFormat="1" applyFont="1" applyFill="1" applyBorder="1" applyAlignment="1" applyProtection="1">
      <alignment horizontal="center"/>
      <protection locked="0" hidden="1"/>
    </xf>
    <xf numFmtId="0" fontId="34" fillId="0" borderId="15" xfId="0" quotePrefix="1" applyFont="1" applyFill="1" applyBorder="1" applyAlignment="1" applyProtection="1">
      <alignment horizontal="center"/>
    </xf>
    <xf numFmtId="0" fontId="35" fillId="0" borderId="15" xfId="0" applyFont="1" applyFill="1" applyBorder="1" applyAlignment="1" applyProtection="1">
      <alignment horizontal="center"/>
    </xf>
    <xf numFmtId="0" fontId="7" fillId="0" borderId="15" xfId="0" applyFont="1" applyFill="1" applyBorder="1" applyProtection="1"/>
    <xf numFmtId="0" fontId="7" fillId="0" borderId="15" xfId="0" applyFont="1" applyFill="1" applyBorder="1" applyAlignment="1" applyProtection="1">
      <alignment horizontal="center"/>
      <protection locked="0" hidden="1"/>
    </xf>
    <xf numFmtId="0" fontId="7" fillId="0" borderId="15" xfId="0" applyFont="1" applyFill="1" applyBorder="1" applyAlignment="1">
      <alignment horizontal="center"/>
    </xf>
    <xf numFmtId="164" fontId="7" fillId="0" borderId="15" xfId="0" applyNumberFormat="1" applyFont="1" applyFill="1" applyBorder="1" applyAlignment="1" applyProtection="1">
      <alignment horizontal="center"/>
      <protection locked="0" hidden="1"/>
    </xf>
    <xf numFmtId="0" fontId="7" fillId="0" borderId="15" xfId="0" quotePrefix="1" applyFont="1" applyFill="1" applyBorder="1" applyAlignment="1" applyProtection="1">
      <alignment horizont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Border="1"/>
    <xf numFmtId="0" fontId="0" fillId="0" borderId="21" xfId="0" applyBorder="1"/>
    <xf numFmtId="44" fontId="2" fillId="0" borderId="0" xfId="2" applyFont="1" applyFill="1" applyBorder="1"/>
    <xf numFmtId="0" fontId="2" fillId="0" borderId="16" xfId="0" applyFont="1" applyBorder="1"/>
    <xf numFmtId="0" fontId="2" fillId="0" borderId="0" xfId="0" applyFont="1" applyBorder="1" applyAlignment="1">
      <alignment horizontal="center"/>
    </xf>
    <xf numFmtId="0" fontId="29" fillId="0" borderId="16" xfId="0" applyFont="1" applyBorder="1"/>
    <xf numFmtId="0" fontId="29" fillId="0" borderId="0" xfId="0" applyFont="1" applyBorder="1"/>
    <xf numFmtId="0" fontId="3" fillId="0" borderId="21" xfId="0" applyFont="1" applyBorder="1"/>
    <xf numFmtId="0" fontId="36" fillId="0" borderId="20" xfId="0" applyFont="1" applyBorder="1"/>
    <xf numFmtId="0" fontId="24" fillId="0" borderId="20" xfId="0" applyFont="1" applyBorder="1"/>
    <xf numFmtId="44" fontId="2" fillId="0" borderId="21" xfId="2" applyBorder="1"/>
    <xf numFmtId="0" fontId="37" fillId="0" borderId="20" xfId="0" applyFont="1" applyBorder="1"/>
    <xf numFmtId="0" fontId="1" fillId="2" borderId="16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44" fontId="0" fillId="2" borderId="0" xfId="2" applyFont="1" applyFill="1" applyBorder="1"/>
    <xf numFmtId="0" fontId="21" fillId="0" borderId="20" xfId="0" applyFont="1" applyFill="1" applyBorder="1"/>
    <xf numFmtId="0" fontId="0" fillId="0" borderId="21" xfId="0" applyFill="1" applyBorder="1"/>
    <xf numFmtId="44" fontId="2" fillId="0" borderId="0" xfId="2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1" fillId="0" borderId="0" xfId="0" applyFont="1" applyFill="1" applyBorder="1"/>
    <xf numFmtId="0" fontId="0" fillId="0" borderId="23" xfId="0" applyFill="1" applyBorder="1"/>
    <xf numFmtId="0" fontId="2" fillId="0" borderId="17" xfId="0" applyFont="1" applyBorder="1"/>
    <xf numFmtId="44" fontId="2" fillId="0" borderId="21" xfId="2" applyFont="1" applyFill="1" applyBorder="1"/>
    <xf numFmtId="0" fontId="36" fillId="0" borderId="20" xfId="0" applyFont="1" applyFill="1" applyBorder="1"/>
    <xf numFmtId="0" fontId="2" fillId="0" borderId="21" xfId="0" applyFont="1" applyBorder="1"/>
    <xf numFmtId="0" fontId="24" fillId="0" borderId="20" xfId="0" applyFont="1" applyFill="1" applyBorder="1"/>
    <xf numFmtId="44" fontId="1" fillId="0" borderId="2" xfId="2" applyFont="1" applyBorder="1"/>
    <xf numFmtId="44" fontId="1" fillId="0" borderId="25" xfId="2" applyFont="1" applyBorder="1"/>
    <xf numFmtId="0" fontId="0" fillId="0" borderId="0" xfId="0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4" fontId="1" fillId="0" borderId="5" xfId="2" applyFont="1" applyFill="1" applyBorder="1"/>
    <xf numFmtId="44" fontId="1" fillId="0" borderId="26" xfId="2" applyFont="1" applyFill="1" applyBorder="1"/>
    <xf numFmtId="0" fontId="0" fillId="0" borderId="5" xfId="0" applyBorder="1"/>
    <xf numFmtId="0" fontId="0" fillId="0" borderId="26" xfId="0" applyBorder="1"/>
    <xf numFmtId="0" fontId="2" fillId="0" borderId="0" xfId="0" quotePrefix="1" applyFont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44" fontId="2" fillId="2" borderId="13" xfId="2" applyFill="1" applyBorder="1"/>
    <xf numFmtId="44" fontId="2" fillId="2" borderId="13" xfId="2" applyFont="1" applyFill="1" applyBorder="1"/>
    <xf numFmtId="44" fontId="2" fillId="0" borderId="13" xfId="2" applyFont="1" applyFill="1" applyBorder="1"/>
    <xf numFmtId="44" fontId="1" fillId="4" borderId="13" xfId="2" applyFont="1" applyFill="1" applyBorder="1"/>
    <xf numFmtId="44" fontId="2" fillId="0" borderId="15" xfId="2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44" fontId="2" fillId="0" borderId="27" xfId="2" applyFill="1" applyBorder="1"/>
    <xf numFmtId="44" fontId="0" fillId="0" borderId="18" xfId="0" applyNumberFormat="1" applyFill="1" applyBorder="1"/>
    <xf numFmtId="44" fontId="2" fillId="0" borderId="15" xfId="2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4" fontId="2" fillId="2" borderId="4" xfId="2" applyFont="1" applyFill="1" applyBorder="1"/>
    <xf numFmtId="44" fontId="2" fillId="2" borderId="12" xfId="2" applyFont="1" applyFill="1" applyBorder="1"/>
    <xf numFmtId="44" fontId="2" fillId="0" borderId="28" xfId="2" applyFill="1" applyBorder="1"/>
    <xf numFmtId="44" fontId="2" fillId="0" borderId="12" xfId="2" applyFont="1" applyFill="1" applyBorder="1"/>
    <xf numFmtId="44" fontId="2" fillId="3" borderId="12" xfId="2" applyFont="1" applyFill="1" applyBorder="1"/>
    <xf numFmtId="44" fontId="1" fillId="3" borderId="12" xfId="2" applyFont="1" applyFill="1" applyBorder="1"/>
    <xf numFmtId="44" fontId="0" fillId="0" borderId="28" xfId="2" applyFont="1" applyBorder="1"/>
    <xf numFmtId="0" fontId="2" fillId="0" borderId="3" xfId="0" applyFont="1" applyBorder="1" applyAlignment="1">
      <alignment horizontal="center" wrapText="1"/>
    </xf>
    <xf numFmtId="0" fontId="18" fillId="0" borderId="12" xfId="0" applyFont="1" applyFill="1" applyBorder="1"/>
    <xf numFmtId="0" fontId="23" fillId="0" borderId="12" xfId="0" applyFont="1" applyFill="1" applyBorder="1"/>
    <xf numFmtId="0" fontId="5" fillId="0" borderId="4" xfId="0" applyFont="1" applyBorder="1"/>
    <xf numFmtId="0" fontId="7" fillId="0" borderId="8" xfId="0" applyFont="1" applyBorder="1"/>
    <xf numFmtId="0" fontId="7" fillId="0" borderId="2" xfId="0" applyFont="1" applyBorder="1"/>
    <xf numFmtId="0" fontId="7" fillId="0" borderId="3" xfId="0" applyFont="1" applyBorder="1"/>
    <xf numFmtId="44" fontId="2" fillId="0" borderId="19" xfId="2" applyFill="1" applyBorder="1" applyAlignment="1">
      <alignment horizontal="center"/>
    </xf>
    <xf numFmtId="0" fontId="7" fillId="0" borderId="9" xfId="0" applyFont="1" applyBorder="1" applyAlignment="1" applyProtection="1">
      <alignment horizontal="center"/>
      <protection locked="0" hidden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colors>
    <mruColors>
      <color rgb="FF66FFFF"/>
      <color rgb="FF008FFA"/>
      <color rgb="FFFFF3FF"/>
      <color rgb="FFFFCCFF"/>
      <color rgb="FF3FADFF"/>
      <color rgb="FFFFFFCC"/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45"/>
  <sheetViews>
    <sheetView tabSelected="1" zoomScale="80" zoomScaleNormal="80" workbookViewId="0"/>
  </sheetViews>
  <sheetFormatPr defaultRowHeight="12.75" x14ac:dyDescent="0.2"/>
  <cols>
    <col min="1" max="1" width="3.42578125" customWidth="1"/>
    <col min="2" max="2" width="64.5703125" customWidth="1"/>
    <col min="3" max="3" width="15.85546875" customWidth="1"/>
    <col min="4" max="4" width="18.42578125" bestFit="1" customWidth="1"/>
    <col min="5" max="5" width="6.7109375" customWidth="1"/>
    <col min="6" max="6" width="59.5703125" bestFit="1" customWidth="1"/>
    <col min="7" max="7" width="15.140625" bestFit="1" customWidth="1"/>
    <col min="8" max="8" width="15.85546875" bestFit="1" customWidth="1"/>
    <col min="9" max="9" width="8.7109375" customWidth="1"/>
  </cols>
  <sheetData>
    <row r="1" spans="1:9" ht="15" x14ac:dyDescent="0.25">
      <c r="B1" s="155" t="s">
        <v>96</v>
      </c>
    </row>
    <row r="2" spans="1:9" x14ac:dyDescent="0.2">
      <c r="B2" s="154" t="s">
        <v>95</v>
      </c>
    </row>
    <row r="3" spans="1:9" x14ac:dyDescent="0.2">
      <c r="B3" s="143" t="s">
        <v>112</v>
      </c>
      <c r="F3" s="137"/>
    </row>
    <row r="4" spans="1:9" s="174" customFormat="1" x14ac:dyDescent="0.2">
      <c r="B4" s="175"/>
      <c r="F4" s="175"/>
    </row>
    <row r="5" spans="1:9" s="174" customFormat="1" ht="13.5" thickBot="1" x14ac:dyDescent="0.25">
      <c r="B5" s="122" t="s">
        <v>71</v>
      </c>
      <c r="F5" s="175"/>
    </row>
    <row r="6" spans="1:9" x14ac:dyDescent="0.2">
      <c r="A6" s="123" t="s">
        <v>64</v>
      </c>
      <c r="B6" s="189" t="s">
        <v>102</v>
      </c>
      <c r="C6" s="188"/>
      <c r="D6" s="104"/>
      <c r="E6" s="104"/>
      <c r="F6" s="181"/>
      <c r="G6" s="104"/>
      <c r="H6" s="105"/>
    </row>
    <row r="7" spans="1:9" x14ac:dyDescent="0.2">
      <c r="B7" s="111"/>
      <c r="C7" s="106"/>
      <c r="D7" s="106"/>
      <c r="E7" s="106"/>
      <c r="F7" s="182"/>
      <c r="G7" s="106"/>
      <c r="H7" s="183"/>
    </row>
    <row r="8" spans="1:9" ht="27.95" customHeight="1" x14ac:dyDescent="0.2">
      <c r="A8" s="123"/>
      <c r="B8" s="184" t="s">
        <v>100</v>
      </c>
      <c r="C8" s="222" t="s">
        <v>92</v>
      </c>
      <c r="D8" s="231" t="s">
        <v>94</v>
      </c>
      <c r="E8" s="103"/>
      <c r="F8" s="106"/>
      <c r="G8" s="157" t="s">
        <v>92</v>
      </c>
      <c r="H8" s="158" t="s">
        <v>94</v>
      </c>
    </row>
    <row r="9" spans="1:9" x14ac:dyDescent="0.2">
      <c r="B9" s="115" t="s">
        <v>59</v>
      </c>
      <c r="C9" s="153">
        <v>0</v>
      </c>
      <c r="D9" s="224">
        <v>0</v>
      </c>
      <c r="E9" s="212" t="s">
        <v>108</v>
      </c>
      <c r="F9" s="206" t="s">
        <v>105</v>
      </c>
      <c r="G9" s="178">
        <f>C9</f>
        <v>0</v>
      </c>
      <c r="H9" s="198">
        <f>D9</f>
        <v>0</v>
      </c>
    </row>
    <row r="10" spans="1:9" x14ac:dyDescent="0.2">
      <c r="B10" s="115" t="s">
        <v>60</v>
      </c>
      <c r="C10" s="153">
        <v>0</v>
      </c>
      <c r="D10" s="225">
        <v>0</v>
      </c>
      <c r="E10" s="176"/>
      <c r="F10" s="204"/>
      <c r="G10" s="106"/>
      <c r="H10" s="177"/>
    </row>
    <row r="11" spans="1:9" x14ac:dyDescent="0.2">
      <c r="B11" s="115" t="s">
        <v>61</v>
      </c>
      <c r="C11" s="153">
        <v>0</v>
      </c>
      <c r="D11" s="225">
        <v>0</v>
      </c>
      <c r="E11" s="176"/>
      <c r="F11" s="204"/>
      <c r="G11" s="106"/>
      <c r="H11" s="177"/>
    </row>
    <row r="12" spans="1:9" ht="13.5" thickBot="1" x14ac:dyDescent="0.25">
      <c r="B12" s="115" t="s">
        <v>62</v>
      </c>
      <c r="C12" s="135">
        <f>C9+C10-C11</f>
        <v>0</v>
      </c>
      <c r="D12" s="226">
        <f>D9+D10-D11</f>
        <v>0</v>
      </c>
      <c r="E12" s="176"/>
      <c r="F12" s="204"/>
      <c r="G12" s="106"/>
      <c r="H12" s="177"/>
    </row>
    <row r="13" spans="1:9" ht="13.5" thickTop="1" x14ac:dyDescent="0.2">
      <c r="B13" s="115"/>
      <c r="C13" s="102"/>
      <c r="D13" s="102"/>
      <c r="E13" s="176"/>
      <c r="F13" s="204"/>
      <c r="G13" s="106"/>
      <c r="H13" s="177"/>
    </row>
    <row r="14" spans="1:9" x14ac:dyDescent="0.2">
      <c r="B14" s="114"/>
      <c r="C14" s="107"/>
      <c r="D14" s="107"/>
      <c r="E14" s="176"/>
      <c r="F14" s="204"/>
      <c r="G14" s="106"/>
      <c r="H14" s="177"/>
      <c r="I14" s="106"/>
    </row>
    <row r="15" spans="1:9" ht="24" customHeight="1" x14ac:dyDescent="0.2">
      <c r="B15" s="184" t="s">
        <v>111</v>
      </c>
      <c r="C15" s="222" t="s">
        <v>92</v>
      </c>
      <c r="D15" s="223" t="s">
        <v>94</v>
      </c>
      <c r="E15" s="176"/>
      <c r="F15" s="205"/>
      <c r="G15" s="157"/>
      <c r="H15" s="158"/>
      <c r="I15" s="106"/>
    </row>
    <row r="16" spans="1:9" x14ac:dyDescent="0.2">
      <c r="B16" s="111" t="s">
        <v>58</v>
      </c>
      <c r="C16" s="153">
        <v>0</v>
      </c>
      <c r="D16" s="224">
        <v>0</v>
      </c>
      <c r="E16" s="212" t="s">
        <v>108</v>
      </c>
      <c r="F16" s="204" t="s">
        <v>58</v>
      </c>
      <c r="G16" s="178">
        <f>C16</f>
        <v>0</v>
      </c>
      <c r="H16" s="198">
        <f>D16</f>
        <v>0</v>
      </c>
    </row>
    <row r="17" spans="1:9" x14ac:dyDescent="0.2">
      <c r="B17" s="111"/>
      <c r="C17" s="178"/>
      <c r="D17" s="227"/>
      <c r="E17" s="212"/>
      <c r="F17" s="204"/>
      <c r="G17" s="178"/>
      <c r="H17" s="198"/>
    </row>
    <row r="18" spans="1:9" x14ac:dyDescent="0.2">
      <c r="B18" s="199" t="s">
        <v>109</v>
      </c>
      <c r="C18" s="178"/>
      <c r="D18" s="227"/>
      <c r="E18" s="212"/>
      <c r="F18" s="204"/>
      <c r="G18" s="178"/>
      <c r="H18" s="198"/>
    </row>
    <row r="19" spans="1:9" x14ac:dyDescent="0.2">
      <c r="B19" s="114" t="s">
        <v>113</v>
      </c>
      <c r="C19" s="146">
        <f>C10</f>
        <v>0</v>
      </c>
      <c r="D19" s="228">
        <f>D10</f>
        <v>0</v>
      </c>
      <c r="E19" s="176"/>
      <c r="F19" s="204"/>
      <c r="G19" s="106"/>
      <c r="H19" s="177"/>
    </row>
    <row r="20" spans="1:9" x14ac:dyDescent="0.2">
      <c r="B20" s="187" t="s">
        <v>114</v>
      </c>
      <c r="C20" s="146">
        <f>G20</f>
        <v>0</v>
      </c>
      <c r="D20" s="229">
        <f>H20</f>
        <v>0</v>
      </c>
      <c r="E20" s="180" t="s">
        <v>107</v>
      </c>
      <c r="F20" s="206" t="s">
        <v>81</v>
      </c>
      <c r="G20" s="202">
        <f>G9-G16</f>
        <v>0</v>
      </c>
      <c r="H20" s="203">
        <f>H9-H16</f>
        <v>0</v>
      </c>
      <c r="I20" s="137"/>
    </row>
    <row r="21" spans="1:9" x14ac:dyDescent="0.2">
      <c r="B21" s="185" t="s">
        <v>104</v>
      </c>
      <c r="C21" s="146">
        <f>-C11</f>
        <v>0</v>
      </c>
      <c r="D21" s="228">
        <f>-D11</f>
        <v>0</v>
      </c>
      <c r="E21" s="106"/>
      <c r="F21" s="106"/>
      <c r="G21" s="106"/>
      <c r="H21" s="177"/>
      <c r="I21" s="137"/>
    </row>
    <row r="22" spans="1:9" ht="13.5" thickBot="1" x14ac:dyDescent="0.25">
      <c r="B22" s="130" t="s">
        <v>110</v>
      </c>
      <c r="C22" s="108">
        <f>C16+C19+C20+C21</f>
        <v>0</v>
      </c>
      <c r="D22" s="230">
        <f>D16+D19+D21+D20</f>
        <v>0</v>
      </c>
      <c r="E22" s="106"/>
      <c r="F22" s="106"/>
      <c r="G22" s="106"/>
      <c r="H22" s="186"/>
      <c r="I22" s="137"/>
    </row>
    <row r="23" spans="1:9" ht="14.25" thickTop="1" thickBot="1" x14ac:dyDescent="0.25">
      <c r="B23" s="112"/>
      <c r="C23" s="238"/>
      <c r="D23" s="238"/>
      <c r="E23" s="110"/>
      <c r="F23" s="110"/>
      <c r="G23" s="124"/>
      <c r="H23" s="113"/>
      <c r="I23" s="137"/>
    </row>
    <row r="24" spans="1:9" x14ac:dyDescent="0.2">
      <c r="A24" s="137"/>
      <c r="B24" s="137"/>
      <c r="C24" s="176"/>
      <c r="D24" s="176"/>
      <c r="E24" s="176"/>
      <c r="F24" s="176"/>
      <c r="G24" s="176"/>
      <c r="H24" s="176"/>
      <c r="I24" s="137"/>
    </row>
    <row r="25" spans="1:9" x14ac:dyDescent="0.2">
      <c r="A25" s="137"/>
      <c r="D25" s="137"/>
      <c r="E25" s="137"/>
      <c r="F25" s="137"/>
      <c r="G25" s="137"/>
      <c r="H25" s="137"/>
      <c r="I25" s="137"/>
    </row>
    <row r="26" spans="1:9" ht="13.5" thickBot="1" x14ac:dyDescent="0.25">
      <c r="A26" s="137"/>
      <c r="B26" s="122" t="s">
        <v>66</v>
      </c>
      <c r="C26" s="137"/>
      <c r="D26" s="137"/>
      <c r="E26" s="137"/>
      <c r="F26" s="137"/>
      <c r="G26" s="137"/>
      <c r="H26" s="137"/>
      <c r="I26" s="137"/>
    </row>
    <row r="27" spans="1:9" x14ac:dyDescent="0.2">
      <c r="A27" s="123" t="s">
        <v>65</v>
      </c>
      <c r="B27" s="189" t="s">
        <v>103</v>
      </c>
      <c r="C27" s="188"/>
      <c r="D27" s="179"/>
      <c r="E27" s="179"/>
      <c r="F27" s="179"/>
      <c r="G27" s="179"/>
      <c r="H27" s="197"/>
      <c r="I27" s="137"/>
    </row>
    <row r="28" spans="1:9" ht="10.5" customHeight="1" x14ac:dyDescent="0.2">
      <c r="B28" s="115"/>
      <c r="C28" s="103"/>
      <c r="D28" s="103"/>
      <c r="E28" s="103"/>
      <c r="F28" s="103"/>
      <c r="G28" s="103"/>
      <c r="H28" s="192"/>
      <c r="I28" s="137"/>
    </row>
    <row r="29" spans="1:9" ht="25.5" customHeight="1" x14ac:dyDescent="0.2">
      <c r="B29" s="199" t="s">
        <v>101</v>
      </c>
      <c r="C29" s="222" t="s">
        <v>92</v>
      </c>
      <c r="D29" s="231" t="s">
        <v>94</v>
      </c>
      <c r="E29" s="176"/>
      <c r="F29" s="176"/>
      <c r="G29" s="193" t="s">
        <v>92</v>
      </c>
      <c r="H29" s="194" t="s">
        <v>94</v>
      </c>
    </row>
    <row r="30" spans="1:9" x14ac:dyDescent="0.2">
      <c r="B30" s="115" t="s">
        <v>59</v>
      </c>
      <c r="C30" s="214">
        <v>0</v>
      </c>
      <c r="D30" s="190">
        <v>0</v>
      </c>
      <c r="E30" s="212" t="s">
        <v>108</v>
      </c>
      <c r="F30" s="206" t="s">
        <v>106</v>
      </c>
      <c r="G30" s="178">
        <f>-C30</f>
        <v>0</v>
      </c>
      <c r="H30" s="198">
        <f>-D30</f>
        <v>0</v>
      </c>
    </row>
    <row r="31" spans="1:9" x14ac:dyDescent="0.2">
      <c r="B31" s="136" t="s">
        <v>69</v>
      </c>
      <c r="C31" s="214">
        <v>0</v>
      </c>
      <c r="D31" s="190">
        <v>0</v>
      </c>
      <c r="E31" s="176"/>
      <c r="F31" s="176"/>
      <c r="G31" s="176"/>
      <c r="H31" s="200"/>
    </row>
    <row r="32" spans="1:9" x14ac:dyDescent="0.2">
      <c r="B32" s="136" t="s">
        <v>70</v>
      </c>
      <c r="C32" s="214">
        <v>0</v>
      </c>
      <c r="D32" s="190">
        <v>0</v>
      </c>
      <c r="E32" s="176"/>
      <c r="F32" s="176"/>
      <c r="G32" s="176"/>
      <c r="H32" s="200"/>
    </row>
    <row r="33" spans="2:8" ht="13.5" thickBot="1" x14ac:dyDescent="0.25">
      <c r="B33" s="115" t="s">
        <v>62</v>
      </c>
      <c r="C33" s="220">
        <f>C30+C31-C32</f>
        <v>0</v>
      </c>
      <c r="D33" s="221">
        <f>D30+D31-D32</f>
        <v>0</v>
      </c>
      <c r="E33" s="176"/>
      <c r="F33" s="176"/>
      <c r="G33" s="176"/>
      <c r="H33" s="200"/>
    </row>
    <row r="34" spans="2:8" ht="13.5" thickTop="1" x14ac:dyDescent="0.2">
      <c r="B34" s="111"/>
      <c r="C34" s="103"/>
      <c r="D34" s="103"/>
      <c r="E34" s="176"/>
      <c r="F34" s="176"/>
      <c r="G34" s="176"/>
      <c r="H34" s="200"/>
    </row>
    <row r="35" spans="2:8" ht="24.75" customHeight="1" x14ac:dyDescent="0.2">
      <c r="B35" s="184" t="s">
        <v>111</v>
      </c>
      <c r="C35" s="218" t="s">
        <v>92</v>
      </c>
      <c r="D35" s="219" t="s">
        <v>94</v>
      </c>
      <c r="E35" s="176"/>
      <c r="F35" s="195"/>
      <c r="G35" s="106"/>
      <c r="H35" s="177"/>
    </row>
    <row r="36" spans="2:8" x14ac:dyDescent="0.2">
      <c r="B36" s="115" t="s">
        <v>58</v>
      </c>
      <c r="C36" s="215">
        <v>0</v>
      </c>
      <c r="D36" s="153">
        <v>0</v>
      </c>
      <c r="E36" s="212" t="s">
        <v>108</v>
      </c>
      <c r="F36" s="207" t="s">
        <v>58</v>
      </c>
      <c r="G36" s="178">
        <f>-C36</f>
        <v>0</v>
      </c>
      <c r="H36" s="198">
        <f>-D36</f>
        <v>0</v>
      </c>
    </row>
    <row r="37" spans="2:8" x14ac:dyDescent="0.2">
      <c r="B37" s="115"/>
      <c r="C37" s="216"/>
      <c r="D37" s="178"/>
      <c r="E37" s="212"/>
      <c r="F37" s="207"/>
      <c r="G37" s="178"/>
      <c r="H37" s="198"/>
    </row>
    <row r="38" spans="2:8" s="174" customFormat="1" x14ac:dyDescent="0.2">
      <c r="B38" s="199" t="s">
        <v>109</v>
      </c>
      <c r="C38" s="216"/>
      <c r="D38" s="178"/>
      <c r="E38" s="213"/>
      <c r="F38" s="207"/>
      <c r="G38" s="178"/>
      <c r="H38" s="198"/>
    </row>
    <row r="39" spans="2:8" x14ac:dyDescent="0.2">
      <c r="B39" s="191" t="s">
        <v>115</v>
      </c>
      <c r="C39" s="217">
        <f>-C31</f>
        <v>0</v>
      </c>
      <c r="D39" s="144">
        <f>-D31</f>
        <v>0</v>
      </c>
      <c r="E39" s="176"/>
      <c r="F39" s="138"/>
      <c r="G39" s="106"/>
      <c r="H39" s="177"/>
    </row>
    <row r="40" spans="2:8" x14ac:dyDescent="0.2">
      <c r="B40" s="187" t="s">
        <v>114</v>
      </c>
      <c r="C40" s="217">
        <f>G40</f>
        <v>0</v>
      </c>
      <c r="D40" s="145">
        <f>H40</f>
        <v>0</v>
      </c>
      <c r="E40" s="180" t="s">
        <v>107</v>
      </c>
      <c r="F40" s="206" t="s">
        <v>81</v>
      </c>
      <c r="G40" s="208">
        <f>G30-G36</f>
        <v>0</v>
      </c>
      <c r="H40" s="209">
        <f>H30-H36</f>
        <v>0</v>
      </c>
    </row>
    <row r="41" spans="2:8" x14ac:dyDescent="0.2">
      <c r="B41" s="201" t="s">
        <v>116</v>
      </c>
      <c r="C41" s="217">
        <f>C32</f>
        <v>0</v>
      </c>
      <c r="D41" s="144">
        <f>D32</f>
        <v>0</v>
      </c>
      <c r="E41" s="106"/>
      <c r="F41" s="106"/>
      <c r="G41" s="210"/>
      <c r="H41" s="211"/>
    </row>
    <row r="42" spans="2:8" ht="13.5" thickBot="1" x14ac:dyDescent="0.25">
      <c r="B42" s="130" t="s">
        <v>110</v>
      </c>
      <c r="C42" s="220">
        <f>-C36+C39+C40+C41</f>
        <v>0</v>
      </c>
      <c r="D42" s="221">
        <f>-D36+D39+D41+D40</f>
        <v>0</v>
      </c>
      <c r="E42" s="106"/>
      <c r="F42" s="106"/>
      <c r="G42" s="106"/>
      <c r="H42" s="177"/>
    </row>
    <row r="43" spans="2:8" ht="14.25" thickTop="1" thickBot="1" x14ac:dyDescent="0.25">
      <c r="B43" s="116"/>
      <c r="C43" s="238"/>
      <c r="D43" s="238"/>
      <c r="E43" s="109"/>
      <c r="F43" s="109"/>
      <c r="G43" s="109"/>
      <c r="H43" s="196"/>
    </row>
    <row r="45" spans="2:8" x14ac:dyDescent="0.2">
      <c r="F45" s="137"/>
    </row>
  </sheetData>
  <phoneticPr fontId="3" type="noConversion"/>
  <conditionalFormatting sqref="C23:D23 C43:D43">
    <cfRule type="containsText" dxfId="2" priority="1" operator="containsText" text="Out of Bal">
      <formula>NOT(ISERROR(SEARCH("Out of Bal",C23)))</formula>
    </cfRule>
  </conditionalFormatting>
  <pageMargins left="0.17" right="0.18" top="1" bottom="1" header="0.5" footer="0.5"/>
  <pageSetup scale="75" orientation="landscape" cellComments="asDisplayed" copies="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2">
    <tabColor rgb="FFFFFF00"/>
    <pageSetUpPr fitToPage="1"/>
  </sheetPr>
  <dimension ref="A1:W43"/>
  <sheetViews>
    <sheetView zoomScale="75" workbookViewId="0"/>
  </sheetViews>
  <sheetFormatPr defaultColWidth="9.28515625" defaultRowHeight="12.75" x14ac:dyDescent="0.2"/>
  <cols>
    <col min="1" max="1" width="25.42578125" style="22" customWidth="1"/>
    <col min="2" max="2" width="3.28515625" style="22" customWidth="1"/>
    <col min="3" max="3" width="7.28515625" style="22" customWidth="1"/>
    <col min="4" max="4" width="3.7109375" style="22" customWidth="1"/>
    <col min="5" max="5" width="3.42578125" style="22" customWidth="1"/>
    <col min="6" max="6" width="6.7109375" style="22" customWidth="1"/>
    <col min="7" max="7" width="5.42578125" style="22" customWidth="1"/>
    <col min="8" max="8" width="5.7109375" style="22" customWidth="1"/>
    <col min="9" max="9" width="9.28515625" style="22"/>
    <col min="10" max="10" width="5.7109375" style="22" customWidth="1"/>
    <col min="11" max="11" width="6.28515625" style="22" customWidth="1"/>
    <col min="12" max="12" width="5" style="22" customWidth="1"/>
    <col min="13" max="13" width="4.42578125" style="22" customWidth="1"/>
    <col min="14" max="14" width="5" style="22" customWidth="1"/>
    <col min="15" max="15" width="5.28515625" style="22" customWidth="1"/>
    <col min="16" max="16" width="11" style="22" customWidth="1"/>
    <col min="17" max="17" width="4.7109375" style="22" customWidth="1"/>
    <col min="18" max="18" width="24.28515625" style="22" customWidth="1"/>
    <col min="19" max="19" width="9.28515625" style="22"/>
    <col min="20" max="20" width="10.28515625" style="22" customWidth="1"/>
    <col min="21" max="21" width="10" style="22" bestFit="1" customWidth="1"/>
    <col min="22" max="22" width="9.28515625" style="22"/>
    <col min="23" max="23" width="10.28515625" style="22" bestFit="1" customWidth="1"/>
    <col min="24" max="16384" width="9.28515625" style="22"/>
  </cols>
  <sheetData>
    <row r="1" spans="1:23" s="11" customFormat="1" ht="8.25" x14ac:dyDescent="0.15">
      <c r="A1" s="1"/>
      <c r="B1" s="2"/>
      <c r="C1" s="2"/>
      <c r="D1" s="3"/>
      <c r="E1" s="4" t="s">
        <v>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7" t="s">
        <v>1</v>
      </c>
      <c r="S1" s="8" t="s">
        <v>2</v>
      </c>
      <c r="T1" s="9"/>
      <c r="U1" s="10"/>
    </row>
    <row r="2" spans="1:23" ht="17.25" customHeight="1" x14ac:dyDescent="0.25">
      <c r="A2" s="12" t="s">
        <v>3</v>
      </c>
      <c r="B2" s="13"/>
      <c r="C2" s="13"/>
      <c r="D2" s="14"/>
      <c r="E2" s="15" t="s">
        <v>79</v>
      </c>
      <c r="F2" s="16"/>
      <c r="G2" s="16"/>
      <c r="H2" s="16"/>
      <c r="I2" s="16"/>
      <c r="J2" s="16"/>
      <c r="K2" s="16"/>
      <c r="L2" s="17" t="s">
        <v>4</v>
      </c>
      <c r="M2" s="80" t="s">
        <v>74</v>
      </c>
      <c r="N2" s="16"/>
      <c r="O2" s="16"/>
      <c r="P2" s="16" t="s">
        <v>73</v>
      </c>
      <c r="Q2" s="14"/>
      <c r="R2" s="18" t="s">
        <v>78</v>
      </c>
      <c r="S2" s="19" t="s">
        <v>5</v>
      </c>
      <c r="T2" s="20" t="s">
        <v>6</v>
      </c>
      <c r="U2" s="21"/>
    </row>
    <row r="3" spans="1:23" s="11" customFormat="1" ht="11.25" customHeight="1" x14ac:dyDescent="0.2">
      <c r="A3" s="23"/>
      <c r="B3" s="5"/>
      <c r="C3" s="5"/>
      <c r="D3" s="24"/>
      <c r="E3" s="25" t="s">
        <v>7</v>
      </c>
      <c r="F3" s="5"/>
      <c r="G3" s="6"/>
      <c r="H3" s="4" t="s">
        <v>8</v>
      </c>
      <c r="I3" s="26"/>
      <c r="J3" s="26"/>
      <c r="K3" s="6"/>
      <c r="L3" s="4" t="s">
        <v>9</v>
      </c>
      <c r="M3" s="5"/>
      <c r="N3" s="5"/>
      <c r="O3" s="6"/>
      <c r="P3" s="27" t="s">
        <v>10</v>
      </c>
      <c r="Q3" s="10"/>
      <c r="R3" s="28"/>
      <c r="S3" s="19" t="s">
        <v>5</v>
      </c>
      <c r="T3" s="20" t="s">
        <v>11</v>
      </c>
      <c r="U3" s="29"/>
    </row>
    <row r="4" spans="1:23" ht="15.75" customHeight="1" x14ac:dyDescent="0.25">
      <c r="A4" s="30"/>
      <c r="B4" s="16"/>
      <c r="C4" s="16"/>
      <c r="D4" s="14"/>
      <c r="E4" s="151" t="s">
        <v>76</v>
      </c>
      <c r="F4" s="81"/>
      <c r="G4" s="33"/>
      <c r="H4" s="82"/>
      <c r="I4" s="239" t="s">
        <v>75</v>
      </c>
      <c r="J4" s="239"/>
      <c r="K4" s="14"/>
      <c r="L4" s="31"/>
      <c r="M4" s="32"/>
      <c r="N4" s="13"/>
      <c r="O4" s="33"/>
      <c r="P4" s="34"/>
      <c r="Q4" s="35"/>
      <c r="R4" s="36" t="s">
        <v>12</v>
      </c>
      <c r="S4" s="19" t="s">
        <v>5</v>
      </c>
      <c r="T4" s="37" t="s">
        <v>13</v>
      </c>
      <c r="U4" s="38"/>
    </row>
    <row r="5" spans="1:23" s="41" customFormat="1" ht="8.25" x14ac:dyDescent="0.15">
      <c r="A5" s="7"/>
      <c r="B5" s="7"/>
      <c r="C5" s="7"/>
      <c r="D5" s="7" t="s">
        <v>14</v>
      </c>
      <c r="E5" s="7" t="s">
        <v>15</v>
      </c>
      <c r="F5" s="7"/>
      <c r="G5" s="7"/>
      <c r="H5" s="39" t="s">
        <v>16</v>
      </c>
      <c r="I5" s="40" t="s">
        <v>17</v>
      </c>
      <c r="J5" s="7"/>
      <c r="K5" s="7" t="s">
        <v>18</v>
      </c>
      <c r="L5" s="7"/>
      <c r="M5" s="7"/>
      <c r="N5" s="7"/>
      <c r="O5" s="7"/>
      <c r="P5" s="7"/>
      <c r="Q5" s="7"/>
      <c r="R5" s="7"/>
      <c r="S5" s="7" t="s">
        <v>19</v>
      </c>
      <c r="T5" s="7" t="s">
        <v>20</v>
      </c>
      <c r="U5" s="7" t="s">
        <v>20</v>
      </c>
    </row>
    <row r="6" spans="1:23" s="41" customFormat="1" ht="8.25" x14ac:dyDescent="0.15">
      <c r="A6" s="42" t="s">
        <v>21</v>
      </c>
      <c r="B6" s="42"/>
      <c r="C6" s="42" t="s">
        <v>22</v>
      </c>
      <c r="D6" s="42" t="s">
        <v>23</v>
      </c>
      <c r="E6" s="42" t="s">
        <v>24</v>
      </c>
      <c r="F6" s="42" t="s">
        <v>25</v>
      </c>
      <c r="G6" s="42" t="s">
        <v>26</v>
      </c>
      <c r="H6" s="7" t="s">
        <v>27</v>
      </c>
      <c r="I6" s="7" t="s">
        <v>28</v>
      </c>
      <c r="J6" s="42" t="s">
        <v>18</v>
      </c>
      <c r="K6" s="42" t="s">
        <v>18</v>
      </c>
      <c r="L6" s="42" t="s">
        <v>29</v>
      </c>
      <c r="M6" s="42"/>
      <c r="N6" s="42" t="s">
        <v>30</v>
      </c>
      <c r="O6" s="42" t="s">
        <v>30</v>
      </c>
      <c r="P6" s="42" t="s">
        <v>18</v>
      </c>
      <c r="Q6" s="42" t="s">
        <v>31</v>
      </c>
      <c r="R6" s="42" t="s">
        <v>32</v>
      </c>
      <c r="S6" s="42" t="s">
        <v>33</v>
      </c>
      <c r="T6" s="42" t="s">
        <v>34</v>
      </c>
      <c r="U6" s="42" t="s">
        <v>34</v>
      </c>
    </row>
    <row r="7" spans="1:23" s="41" customFormat="1" ht="8.25" x14ac:dyDescent="0.15">
      <c r="A7" s="43"/>
      <c r="B7" s="43"/>
      <c r="C7" s="43" t="s">
        <v>35</v>
      </c>
      <c r="D7" s="43" t="s">
        <v>36</v>
      </c>
      <c r="E7" s="43" t="s">
        <v>37</v>
      </c>
      <c r="F7" s="43"/>
      <c r="G7" s="43"/>
      <c r="H7" s="43" t="s">
        <v>38</v>
      </c>
      <c r="I7" s="43" t="s">
        <v>38</v>
      </c>
      <c r="J7" s="43" t="s">
        <v>39</v>
      </c>
      <c r="K7" s="43" t="s">
        <v>39</v>
      </c>
      <c r="L7" s="43" t="s">
        <v>38</v>
      </c>
      <c r="M7" s="43"/>
      <c r="N7" s="43" t="s">
        <v>40</v>
      </c>
      <c r="O7" s="43" t="s">
        <v>41</v>
      </c>
      <c r="P7" s="43" t="s">
        <v>42</v>
      </c>
      <c r="Q7" s="43" t="s">
        <v>43</v>
      </c>
      <c r="R7" s="43"/>
      <c r="S7" s="43" t="s">
        <v>34</v>
      </c>
      <c r="T7" s="43" t="s">
        <v>31</v>
      </c>
      <c r="U7" s="43" t="s">
        <v>43</v>
      </c>
    </row>
    <row r="8" spans="1:23" s="99" customFormat="1" ht="18.600000000000001" customHeight="1" x14ac:dyDescent="0.3">
      <c r="A8" s="88" t="str">
        <f>'Worksheet_(Template)'!C6&amp;"v-9850"</f>
        <v>v-9850</v>
      </c>
      <c r="B8" s="89" t="s">
        <v>56</v>
      </c>
      <c r="C8" s="90">
        <v>421</v>
      </c>
      <c r="D8" s="89"/>
      <c r="E8" s="88"/>
      <c r="F8" s="150" t="s">
        <v>78</v>
      </c>
      <c r="G8" s="90">
        <v>997</v>
      </c>
      <c r="H8" s="90"/>
      <c r="I8" s="92"/>
      <c r="J8" s="92"/>
      <c r="K8" s="93"/>
      <c r="L8" s="89"/>
      <c r="M8" s="89"/>
      <c r="N8" s="94"/>
      <c r="O8" s="94"/>
      <c r="P8" s="94"/>
      <c r="Q8" s="88" t="s">
        <v>31</v>
      </c>
      <c r="R8" s="95">
        <f>'Worksheet_(Template)'!C19</f>
        <v>0</v>
      </c>
      <c r="S8" s="96">
        <f>'Worksheet_(Template)'!C6</f>
        <v>0</v>
      </c>
      <c r="T8" s="97"/>
      <c r="U8" s="98"/>
    </row>
    <row r="9" spans="1:23" s="86" customFormat="1" ht="18.600000000000001" customHeight="1" x14ac:dyDescent="0.3">
      <c r="A9" s="88" t="str">
        <f>"6597-"&amp;'Worksheet_(Template)'!C6&amp;"v"</f>
        <v>6597-v</v>
      </c>
      <c r="B9" s="89"/>
      <c r="C9" s="90">
        <v>178</v>
      </c>
      <c r="D9" s="89"/>
      <c r="E9" s="88"/>
      <c r="F9" s="150" t="s">
        <v>78</v>
      </c>
      <c r="G9" s="90">
        <v>997</v>
      </c>
      <c r="H9" s="90"/>
      <c r="I9" s="92"/>
      <c r="J9" s="92" t="s">
        <v>88</v>
      </c>
      <c r="K9" s="93"/>
      <c r="L9" s="89"/>
      <c r="M9" s="89"/>
      <c r="N9" s="94"/>
      <c r="O9" s="94"/>
      <c r="P9" s="94"/>
      <c r="Q9" s="88" t="s">
        <v>43</v>
      </c>
      <c r="R9" s="95">
        <f>-'Worksheet_(Template)'!C21</f>
        <v>0</v>
      </c>
      <c r="S9" s="96">
        <f>'Worksheet_(Template)'!C6</f>
        <v>0</v>
      </c>
      <c r="T9" s="97"/>
      <c r="U9" s="98"/>
    </row>
    <row r="10" spans="1:23" s="99" customFormat="1" ht="18.600000000000001" customHeight="1" x14ac:dyDescent="0.3">
      <c r="A10" s="88"/>
      <c r="B10" s="89"/>
      <c r="C10" s="90"/>
      <c r="D10" s="89"/>
      <c r="E10" s="88"/>
      <c r="F10" s="150"/>
      <c r="G10" s="90"/>
      <c r="H10" s="90"/>
      <c r="I10" s="92"/>
      <c r="J10" s="92"/>
      <c r="K10" s="93"/>
      <c r="L10" s="89"/>
      <c r="M10" s="89"/>
      <c r="N10" s="94"/>
      <c r="O10" s="94"/>
      <c r="P10" s="94"/>
      <c r="Q10" s="88"/>
      <c r="R10" s="95"/>
      <c r="S10" s="96"/>
      <c r="T10" s="97"/>
      <c r="U10" s="98"/>
      <c r="W10" s="156"/>
    </row>
    <row r="11" spans="1:23" s="99" customFormat="1" ht="18.600000000000001" customHeight="1" x14ac:dyDescent="0.3">
      <c r="A11" s="88" t="str">
        <f>"6591-"&amp;'Worksheet_(Template)'!C27&amp;"v"</f>
        <v>6591-v</v>
      </c>
      <c r="B11" s="89" t="s">
        <v>55</v>
      </c>
      <c r="C11" s="90">
        <v>445</v>
      </c>
      <c r="D11" s="89"/>
      <c r="E11" s="88"/>
      <c r="F11" s="150" t="s">
        <v>78</v>
      </c>
      <c r="G11" s="90">
        <v>997</v>
      </c>
      <c r="H11" s="90"/>
      <c r="I11" s="92"/>
      <c r="J11" s="92" t="s">
        <v>57</v>
      </c>
      <c r="K11" s="93"/>
      <c r="L11" s="89"/>
      <c r="M11" s="89"/>
      <c r="N11" s="94"/>
      <c r="O11" s="94"/>
      <c r="P11" s="94"/>
      <c r="Q11" s="88" t="s">
        <v>43</v>
      </c>
      <c r="R11" s="95">
        <f>-'Worksheet_(Template)'!C39</f>
        <v>0</v>
      </c>
      <c r="S11" s="96">
        <f>'Worksheet_(Template)'!C27</f>
        <v>0</v>
      </c>
      <c r="T11" s="97"/>
      <c r="U11" s="98"/>
    </row>
    <row r="12" spans="1:23" s="99" customFormat="1" ht="18.600000000000001" customHeight="1" x14ac:dyDescent="0.3">
      <c r="A12" s="88" t="str">
        <f>'Worksheet_(Template)'!C27&amp;"v-6597"</f>
        <v>v-6597</v>
      </c>
      <c r="B12" s="89"/>
      <c r="C12" s="90">
        <v>179</v>
      </c>
      <c r="D12" s="89"/>
      <c r="E12" s="88"/>
      <c r="F12" s="150" t="s">
        <v>78</v>
      </c>
      <c r="G12" s="90">
        <v>997</v>
      </c>
      <c r="H12" s="90"/>
      <c r="I12" s="92"/>
      <c r="J12" s="92" t="s">
        <v>88</v>
      </c>
      <c r="K12" s="93"/>
      <c r="L12" s="89"/>
      <c r="M12" s="89"/>
      <c r="N12" s="94"/>
      <c r="O12" s="94"/>
      <c r="P12" s="94"/>
      <c r="Q12" s="88" t="s">
        <v>31</v>
      </c>
      <c r="R12" s="95">
        <f>'Worksheet_(Template)'!C41</f>
        <v>0</v>
      </c>
      <c r="S12" s="96">
        <f>'Worksheet_(Template)'!C27</f>
        <v>0</v>
      </c>
      <c r="T12" s="97"/>
      <c r="U12" s="98"/>
    </row>
    <row r="13" spans="1:23" s="119" customFormat="1" ht="18.600000000000001" customHeight="1" x14ac:dyDescent="0.3">
      <c r="A13" s="88"/>
      <c r="B13" s="89"/>
      <c r="C13" s="90"/>
      <c r="D13" s="89"/>
      <c r="E13" s="88"/>
      <c r="F13" s="91"/>
      <c r="G13" s="90"/>
      <c r="H13" s="90"/>
      <c r="I13" s="92"/>
      <c r="J13" s="92"/>
      <c r="K13" s="93"/>
      <c r="L13" s="89"/>
      <c r="M13" s="89"/>
      <c r="N13" s="94"/>
      <c r="O13" s="94"/>
      <c r="P13" s="94"/>
      <c r="Q13" s="88"/>
      <c r="R13" s="95"/>
      <c r="S13" s="96"/>
      <c r="T13" s="97"/>
      <c r="U13" s="98"/>
    </row>
    <row r="14" spans="1:23" s="86" customFormat="1" ht="18.600000000000001" customHeight="1" x14ac:dyDescent="0.3">
      <c r="A14" s="88" t="str">
        <f>'Worksheet_(Template)'!C6&amp;"v-6597"</f>
        <v>v-6597</v>
      </c>
      <c r="B14" s="89" t="s">
        <v>82</v>
      </c>
      <c r="C14" s="90">
        <v>179</v>
      </c>
      <c r="D14" s="89"/>
      <c r="E14" s="88"/>
      <c r="F14" s="150" t="s">
        <v>78</v>
      </c>
      <c r="G14" s="90">
        <v>997</v>
      </c>
      <c r="H14" s="90"/>
      <c r="I14" s="92"/>
      <c r="J14" s="92" t="s">
        <v>88</v>
      </c>
      <c r="K14" s="93"/>
      <c r="L14" s="89"/>
      <c r="M14" s="89"/>
      <c r="N14" s="94"/>
      <c r="O14" s="94"/>
      <c r="P14" s="94"/>
      <c r="Q14" s="88" t="s">
        <v>31</v>
      </c>
      <c r="R14" s="95" t="str">
        <f>IF('Worksheet_(Template)'!C20&gt;0,'Worksheet_(Template)'!C20,"")</f>
        <v/>
      </c>
      <c r="S14" s="96">
        <f>'Worksheet_(Template)'!C6</f>
        <v>0</v>
      </c>
      <c r="T14" s="97"/>
      <c r="U14" s="98"/>
    </row>
    <row r="15" spans="1:23" s="86" customFormat="1" ht="18.600000000000001" customHeight="1" x14ac:dyDescent="0.3">
      <c r="A15" s="88" t="str">
        <f>"6597-"&amp;'Worksheet_(Template)'!C6&amp;"v"</f>
        <v>6597-v</v>
      </c>
      <c r="B15" s="89"/>
      <c r="C15" s="90">
        <v>178</v>
      </c>
      <c r="D15" s="90"/>
      <c r="E15" s="88"/>
      <c r="F15" s="150" t="s">
        <v>78</v>
      </c>
      <c r="G15" s="90">
        <v>997</v>
      </c>
      <c r="H15" s="90"/>
      <c r="I15" s="92"/>
      <c r="J15" s="92" t="s">
        <v>88</v>
      </c>
      <c r="K15" s="93"/>
      <c r="L15" s="89"/>
      <c r="M15" s="89"/>
      <c r="N15" s="94"/>
      <c r="O15" s="94"/>
      <c r="P15" s="94"/>
      <c r="Q15" s="88" t="s">
        <v>43</v>
      </c>
      <c r="R15" s="95" t="str">
        <f>IF('Worksheet_(Template)'!C20&lt;0,-'Worksheet_(Template)'!C20,"")</f>
        <v/>
      </c>
      <c r="S15" s="96">
        <f>'Worksheet_(Template)'!C6</f>
        <v>0</v>
      </c>
      <c r="T15" s="97"/>
      <c r="U15" s="98"/>
    </row>
    <row r="16" spans="1:23" s="87" customFormat="1" ht="18.600000000000001" customHeight="1" x14ac:dyDescent="0.3">
      <c r="A16" s="88" t="str">
        <f>"6591-"&amp;'Worksheet_(Template)'!C27&amp;"v"</f>
        <v>6591-v</v>
      </c>
      <c r="B16" s="89" t="s">
        <v>83</v>
      </c>
      <c r="C16" s="90">
        <v>445</v>
      </c>
      <c r="D16" s="90"/>
      <c r="E16" s="88"/>
      <c r="F16" s="150" t="s">
        <v>78</v>
      </c>
      <c r="G16" s="90">
        <v>997</v>
      </c>
      <c r="H16" s="90"/>
      <c r="I16" s="92"/>
      <c r="J16" s="92" t="s">
        <v>57</v>
      </c>
      <c r="K16" s="93"/>
      <c r="L16" s="89"/>
      <c r="M16" s="89"/>
      <c r="N16" s="94"/>
      <c r="O16" s="94"/>
      <c r="P16" s="94"/>
      <c r="Q16" s="88" t="s">
        <v>43</v>
      </c>
      <c r="R16" s="95" t="str">
        <f>IF('Worksheet_(Template)'!C40&lt;0,-'Worksheet_(Template)'!C40,"")</f>
        <v/>
      </c>
      <c r="S16" s="96">
        <f>'Worksheet_(Template)'!C27</f>
        <v>0</v>
      </c>
      <c r="T16" s="97"/>
      <c r="U16" s="98"/>
    </row>
    <row r="17" spans="1:21" s="85" customFormat="1" ht="18.600000000000001" customHeight="1" x14ac:dyDescent="0.3">
      <c r="A17" s="88" t="str">
        <f>'Worksheet_(Template)'!C27&amp;"v-6597"</f>
        <v>v-6597</v>
      </c>
      <c r="B17" s="161"/>
      <c r="C17" s="90">
        <v>179</v>
      </c>
      <c r="D17" s="90"/>
      <c r="E17" s="162"/>
      <c r="F17" s="150" t="s">
        <v>78</v>
      </c>
      <c r="G17" s="90">
        <v>997</v>
      </c>
      <c r="H17" s="163"/>
      <c r="I17" s="165"/>
      <c r="J17" s="92" t="s">
        <v>88</v>
      </c>
      <c r="K17" s="166"/>
      <c r="L17" s="161"/>
      <c r="M17" s="161"/>
      <c r="N17" s="167"/>
      <c r="O17" s="167"/>
      <c r="P17" s="167"/>
      <c r="Q17" s="88" t="s">
        <v>31</v>
      </c>
      <c r="R17" s="95" t="str">
        <f>IF('Worksheet_(Template)'!C40&gt;0,'Worksheet_(Template)'!C40,"")</f>
        <v/>
      </c>
      <c r="S17" s="96">
        <f>'Worksheet_(Template)'!C27</f>
        <v>0</v>
      </c>
      <c r="T17" s="169"/>
      <c r="U17" s="98"/>
    </row>
    <row r="18" spans="1:21" s="85" customFormat="1" ht="18.600000000000001" customHeight="1" x14ac:dyDescent="0.3">
      <c r="A18" s="170"/>
      <c r="B18" s="171"/>
      <c r="C18" s="152"/>
      <c r="D18" s="171"/>
      <c r="E18" s="170"/>
      <c r="F18" s="150"/>
      <c r="G18" s="152"/>
      <c r="H18" s="152"/>
      <c r="I18" s="172"/>
      <c r="J18" s="172"/>
      <c r="K18" s="44"/>
      <c r="L18" s="171"/>
      <c r="M18" s="171"/>
      <c r="N18" s="173"/>
      <c r="O18" s="173"/>
      <c r="P18" s="173"/>
      <c r="Q18" s="170"/>
      <c r="R18" s="160"/>
      <c r="S18" s="96"/>
      <c r="T18" s="169"/>
      <c r="U18" s="98"/>
    </row>
    <row r="19" spans="1:21" s="54" customFormat="1" ht="0.95" customHeight="1" x14ac:dyDescent="0.25">
      <c r="A19" s="45"/>
      <c r="B19" s="46"/>
      <c r="C19" s="47"/>
      <c r="D19" s="46"/>
      <c r="E19" s="45"/>
      <c r="F19" s="48"/>
      <c r="G19" s="49"/>
      <c r="H19" s="49"/>
      <c r="I19" s="50"/>
      <c r="J19" s="50"/>
      <c r="K19" s="44"/>
      <c r="L19" s="46"/>
      <c r="M19" s="46"/>
      <c r="N19" s="51"/>
      <c r="O19" s="51"/>
      <c r="P19" s="51"/>
      <c r="Q19" s="45"/>
      <c r="R19" s="52"/>
      <c r="S19" s="51"/>
      <c r="T19" s="53"/>
      <c r="U19" s="53"/>
    </row>
    <row r="20" spans="1:21" s="62" customFormat="1" ht="14.25" customHeight="1" x14ac:dyDescent="0.25">
      <c r="A20" s="55"/>
      <c r="B20" s="56" t="s">
        <v>44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 t="s">
        <v>45</v>
      </c>
      <c r="Q20" s="59"/>
      <c r="R20" s="83">
        <f>SUM(R8:R12)</f>
        <v>0</v>
      </c>
      <c r="S20" s="56" t="s">
        <v>46</v>
      </c>
      <c r="T20" s="60"/>
      <c r="U20" s="61"/>
    </row>
    <row r="21" spans="1:21" s="54" customFormat="1" ht="15" customHeight="1" x14ac:dyDescent="0.25">
      <c r="A21" s="121"/>
      <c r="B21" s="131" t="s">
        <v>91</v>
      </c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63" t="s">
        <v>47</v>
      </c>
      <c r="T21" s="64" t="s">
        <v>48</v>
      </c>
      <c r="U21" s="65"/>
    </row>
    <row r="22" spans="1:21" s="54" customFormat="1" ht="13.9" customHeight="1" x14ac:dyDescent="0.25">
      <c r="A22" s="121"/>
      <c r="B22" s="133" t="s">
        <v>84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9"/>
      <c r="S22" s="66" t="s">
        <v>49</v>
      </c>
      <c r="T22" s="67" t="s">
        <v>50</v>
      </c>
      <c r="U22" s="68"/>
    </row>
    <row r="23" spans="1:21" s="54" customFormat="1" ht="13.9" customHeight="1" x14ac:dyDescent="0.25">
      <c r="A23" s="121"/>
      <c r="B23" s="133" t="s">
        <v>85</v>
      </c>
      <c r="C23" s="134"/>
      <c r="D23" s="134"/>
      <c r="E23" s="134"/>
      <c r="F23" s="134"/>
      <c r="G23" s="134"/>
      <c r="H23" s="142"/>
      <c r="I23" s="142"/>
      <c r="J23" s="142"/>
      <c r="K23" s="142"/>
      <c r="L23" s="142"/>
      <c r="M23" s="142"/>
      <c r="N23" s="134"/>
      <c r="O23" s="134"/>
      <c r="P23" s="134"/>
      <c r="Q23" s="134"/>
      <c r="R23" s="139"/>
      <c r="S23" s="66" t="s">
        <v>49</v>
      </c>
      <c r="T23" s="67" t="s">
        <v>68</v>
      </c>
      <c r="U23" s="68"/>
    </row>
    <row r="24" spans="1:21" s="54" customFormat="1" ht="13.9" customHeight="1" x14ac:dyDescent="0.25">
      <c r="A24" s="121"/>
      <c r="B24" s="147" t="str">
        <f xml:space="preserve">      "**This will balance AFRS to CAMS in Fund 997 GL"&amp;'Worksheet_(Template)'!C6</f>
        <v>**This will balance AFRS to CAMS in Fund 997 GL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34"/>
      <c r="O24" s="134"/>
      <c r="P24" s="134"/>
      <c r="Q24" s="134"/>
      <c r="R24" s="139"/>
      <c r="S24" s="66"/>
      <c r="T24" s="67"/>
      <c r="U24" s="68"/>
    </row>
    <row r="25" spans="1:21" s="54" customFormat="1" ht="13.9" customHeight="1" x14ac:dyDescent="0.25">
      <c r="A25" s="121"/>
      <c r="B25" s="141"/>
      <c r="C25" s="148" t="s">
        <v>72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9"/>
      <c r="S25" s="66"/>
      <c r="T25" s="67"/>
      <c r="U25" s="68"/>
    </row>
    <row r="26" spans="1:21" s="54" customFormat="1" ht="13.9" customHeight="1" x14ac:dyDescent="0.25">
      <c r="A26" s="121"/>
      <c r="B26" s="133" t="s">
        <v>86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40"/>
      <c r="S26" s="66"/>
      <c r="T26" s="67"/>
      <c r="U26" s="68"/>
    </row>
    <row r="27" spans="1:21" s="54" customFormat="1" ht="13.9" customHeight="1" x14ac:dyDescent="0.25">
      <c r="A27" s="121"/>
      <c r="B27" s="132" t="s">
        <v>87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101"/>
      <c r="S27" s="66"/>
      <c r="T27" s="67"/>
      <c r="U27" s="68"/>
    </row>
    <row r="28" spans="1:21" s="54" customFormat="1" ht="13.9" customHeight="1" x14ac:dyDescent="0.25">
      <c r="A28" s="121"/>
      <c r="B28" s="129"/>
      <c r="C28" s="127" t="str">
        <f>"**This will balance AFRS to CAMS in Fund 997 GL"&amp;'Worksheet_(Template)'!C27</f>
        <v>**This will balance AFRS to CAMS in Fund 997 GL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01"/>
      <c r="S28" s="66"/>
      <c r="T28" s="67"/>
      <c r="U28" s="68"/>
    </row>
    <row r="29" spans="1:21" s="54" customFormat="1" ht="13.9" customHeight="1" x14ac:dyDescent="0.25">
      <c r="A29" s="121"/>
      <c r="B29" s="128"/>
      <c r="C29" s="149" t="s">
        <v>97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126"/>
      <c r="S29" s="63"/>
      <c r="T29" s="84"/>
      <c r="U29" s="68"/>
    </row>
    <row r="30" spans="1:21" s="54" customFormat="1" ht="13.9" customHeight="1" x14ac:dyDescent="0.25">
      <c r="A30" s="121"/>
      <c r="B30" s="133" t="s">
        <v>99</v>
      </c>
      <c r="C30" s="13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126"/>
      <c r="S30" s="63"/>
      <c r="T30" s="84"/>
      <c r="U30" s="68"/>
    </row>
    <row r="31" spans="1:21" s="54" customFormat="1" ht="13.9" customHeight="1" x14ac:dyDescent="0.25">
      <c r="A31" s="120" t="s">
        <v>63</v>
      </c>
      <c r="B31" s="54" t="s">
        <v>98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5"/>
      <c r="S31" s="63"/>
      <c r="T31" s="84"/>
      <c r="U31" s="68"/>
    </row>
    <row r="32" spans="1:21" s="11" customFormat="1" ht="11.25" customHeight="1" x14ac:dyDescent="0.25">
      <c r="A32" s="121"/>
      <c r="B32" s="69" t="s">
        <v>51</v>
      </c>
      <c r="C32" s="70"/>
      <c r="D32" s="70"/>
      <c r="E32" s="70"/>
      <c r="F32" s="70"/>
      <c r="G32" s="71"/>
      <c r="H32" s="69" t="s">
        <v>52</v>
      </c>
      <c r="I32" s="71"/>
      <c r="J32" s="69" t="s">
        <v>53</v>
      </c>
      <c r="K32" s="71"/>
      <c r="L32" s="69" t="s">
        <v>54</v>
      </c>
      <c r="M32" s="70"/>
      <c r="N32" s="70"/>
      <c r="O32" s="70"/>
      <c r="P32" s="70"/>
      <c r="Q32" s="71"/>
      <c r="R32" s="72" t="s">
        <v>53</v>
      </c>
      <c r="S32" s="73"/>
      <c r="T32" s="74"/>
      <c r="U32" s="29"/>
    </row>
    <row r="33" spans="1:21" ht="14.25" customHeight="1" x14ac:dyDescent="0.2">
      <c r="A33" s="117"/>
      <c r="B33" s="77"/>
      <c r="C33" s="76"/>
      <c r="D33" s="76"/>
      <c r="E33" s="76"/>
      <c r="F33" s="76"/>
      <c r="G33" s="38"/>
      <c r="H33" s="77"/>
      <c r="I33" s="38"/>
      <c r="J33" s="78"/>
      <c r="K33" s="33"/>
      <c r="L33" s="77"/>
      <c r="M33" s="76"/>
      <c r="N33" s="76"/>
      <c r="O33" s="76"/>
      <c r="P33" s="76"/>
      <c r="Q33" s="38"/>
      <c r="R33" s="75"/>
      <c r="S33" s="77"/>
      <c r="T33" s="76"/>
      <c r="U33" s="38"/>
    </row>
    <row r="34" spans="1:21" ht="24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 spans="1:21" ht="24" customHeight="1" x14ac:dyDescent="0.2">
      <c r="A35" s="79"/>
      <c r="B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:21" ht="24" customHeight="1" x14ac:dyDescent="0.2">
      <c r="A36" s="79"/>
      <c r="B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spans="1:21" ht="24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spans="1:21" ht="24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1:21" ht="24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1:21" ht="24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1:2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</sheetData>
  <mergeCells count="1">
    <mergeCell ref="I4:J4"/>
  </mergeCells>
  <phoneticPr fontId="3" type="noConversion"/>
  <printOptions horizontalCentered="1" verticalCentered="1"/>
  <pageMargins left="0.18" right="0.18" top="0.71" bottom="0.18" header="0.25" footer="0.5"/>
  <pageSetup paperSize="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">
    <tabColor rgb="FFFFFF00"/>
    <pageSetUpPr fitToPage="1"/>
  </sheetPr>
  <dimension ref="A1:U44"/>
  <sheetViews>
    <sheetView zoomScale="75" workbookViewId="0"/>
  </sheetViews>
  <sheetFormatPr defaultColWidth="9.28515625" defaultRowHeight="12.75" x14ac:dyDescent="0.2"/>
  <cols>
    <col min="1" max="1" width="25.42578125" style="22" customWidth="1"/>
    <col min="2" max="2" width="3.28515625" style="22" customWidth="1"/>
    <col min="3" max="3" width="7.28515625" style="22" customWidth="1"/>
    <col min="4" max="4" width="3.7109375" style="22" customWidth="1"/>
    <col min="5" max="5" width="3.42578125" style="22" customWidth="1"/>
    <col min="6" max="6" width="6.7109375" style="22" customWidth="1"/>
    <col min="7" max="7" width="5.42578125" style="22" customWidth="1"/>
    <col min="8" max="8" width="5.7109375" style="22" customWidth="1"/>
    <col min="9" max="9" width="9.28515625" style="22"/>
    <col min="10" max="10" width="5.7109375" style="22" customWidth="1"/>
    <col min="11" max="11" width="6.28515625" style="22" customWidth="1"/>
    <col min="12" max="12" width="5" style="22" customWidth="1"/>
    <col min="13" max="13" width="4.42578125" style="22" customWidth="1"/>
    <col min="14" max="14" width="5" style="22" customWidth="1"/>
    <col min="15" max="15" width="5.28515625" style="22" customWidth="1"/>
    <col min="16" max="16" width="11" style="22" customWidth="1"/>
    <col min="17" max="17" width="4.7109375" style="22" customWidth="1"/>
    <col min="18" max="18" width="24.28515625" style="22" customWidth="1"/>
    <col min="19" max="19" width="9.28515625" style="22"/>
    <col min="20" max="20" width="10.28515625" style="22" customWidth="1"/>
    <col min="21" max="21" width="10" style="22" bestFit="1" customWidth="1"/>
    <col min="22" max="16384" width="9.28515625" style="22"/>
  </cols>
  <sheetData>
    <row r="1" spans="1:21" s="11" customFormat="1" ht="8.25" x14ac:dyDescent="0.15">
      <c r="A1" s="1"/>
      <c r="B1" s="2"/>
      <c r="C1" s="2"/>
      <c r="D1" s="3"/>
      <c r="E1" s="4" t="s">
        <v>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7" t="s">
        <v>1</v>
      </c>
      <c r="S1" s="8" t="s">
        <v>2</v>
      </c>
      <c r="T1" s="9"/>
      <c r="U1" s="10"/>
    </row>
    <row r="2" spans="1:21" ht="17.25" customHeight="1" x14ac:dyDescent="0.25">
      <c r="A2" s="12" t="s">
        <v>3</v>
      </c>
      <c r="B2" s="13"/>
      <c r="C2" s="13"/>
      <c r="D2" s="14"/>
      <c r="E2" s="15" t="s">
        <v>79</v>
      </c>
      <c r="F2" s="16"/>
      <c r="G2" s="16"/>
      <c r="H2" s="16"/>
      <c r="I2" s="16"/>
      <c r="J2" s="16"/>
      <c r="K2" s="16"/>
      <c r="L2" s="17" t="s">
        <v>4</v>
      </c>
      <c r="M2" s="80" t="s">
        <v>74</v>
      </c>
      <c r="N2" s="16"/>
      <c r="O2" s="16"/>
      <c r="P2" s="16" t="s">
        <v>73</v>
      </c>
      <c r="Q2" s="14"/>
      <c r="R2" s="18" t="s">
        <v>78</v>
      </c>
      <c r="S2" s="19" t="s">
        <v>5</v>
      </c>
      <c r="T2" s="20" t="s">
        <v>6</v>
      </c>
      <c r="U2" s="21"/>
    </row>
    <row r="3" spans="1:21" s="11" customFormat="1" ht="11.25" customHeight="1" x14ac:dyDescent="0.2">
      <c r="A3" s="23"/>
      <c r="B3" s="5"/>
      <c r="C3" s="5"/>
      <c r="D3" s="24"/>
      <c r="E3" s="25" t="s">
        <v>7</v>
      </c>
      <c r="F3" s="5"/>
      <c r="G3" s="6"/>
      <c r="H3" s="4" t="s">
        <v>8</v>
      </c>
      <c r="I3" s="26"/>
      <c r="J3" s="26"/>
      <c r="K3" s="6"/>
      <c r="L3" s="4" t="s">
        <v>9</v>
      </c>
      <c r="M3" s="5"/>
      <c r="N3" s="5"/>
      <c r="O3" s="6"/>
      <c r="P3" s="27" t="s">
        <v>10</v>
      </c>
      <c r="Q3" s="10"/>
      <c r="R3" s="28"/>
      <c r="S3" s="19" t="s">
        <v>5</v>
      </c>
      <c r="T3" s="20" t="s">
        <v>11</v>
      </c>
      <c r="U3" s="29"/>
    </row>
    <row r="4" spans="1:21" ht="15.75" customHeight="1" x14ac:dyDescent="0.25">
      <c r="A4" s="30"/>
      <c r="B4" s="16"/>
      <c r="C4" s="16"/>
      <c r="D4" s="14"/>
      <c r="E4" s="151" t="s">
        <v>76</v>
      </c>
      <c r="F4" s="81"/>
      <c r="G4" s="33"/>
      <c r="H4" s="82"/>
      <c r="I4" s="239" t="s">
        <v>75</v>
      </c>
      <c r="J4" s="239"/>
      <c r="K4" s="14"/>
      <c r="L4" s="31"/>
      <c r="M4" s="32"/>
      <c r="N4" s="13"/>
      <c r="O4" s="33"/>
      <c r="P4" s="34"/>
      <c r="Q4" s="35"/>
      <c r="R4" s="36" t="s">
        <v>12</v>
      </c>
      <c r="S4" s="19" t="s">
        <v>5</v>
      </c>
      <c r="T4" s="37" t="s">
        <v>13</v>
      </c>
      <c r="U4" s="38"/>
    </row>
    <row r="5" spans="1:21" s="41" customFormat="1" ht="8.25" x14ac:dyDescent="0.15">
      <c r="A5" s="7"/>
      <c r="B5" s="7"/>
      <c r="C5" s="7"/>
      <c r="D5" s="7" t="s">
        <v>14</v>
      </c>
      <c r="E5" s="7" t="s">
        <v>15</v>
      </c>
      <c r="F5" s="7"/>
      <c r="G5" s="7"/>
      <c r="H5" s="39" t="s">
        <v>16</v>
      </c>
      <c r="I5" s="40" t="s">
        <v>17</v>
      </c>
      <c r="J5" s="7"/>
      <c r="K5" s="7" t="s">
        <v>18</v>
      </c>
      <c r="L5" s="7"/>
      <c r="M5" s="7"/>
      <c r="N5" s="7"/>
      <c r="O5" s="7"/>
      <c r="P5" s="7"/>
      <c r="Q5" s="7"/>
      <c r="R5" s="7"/>
      <c r="S5" s="7" t="s">
        <v>19</v>
      </c>
      <c r="T5" s="7" t="s">
        <v>20</v>
      </c>
      <c r="U5" s="7" t="s">
        <v>20</v>
      </c>
    </row>
    <row r="6" spans="1:21" s="41" customFormat="1" ht="8.25" x14ac:dyDescent="0.15">
      <c r="A6" s="42" t="s">
        <v>21</v>
      </c>
      <c r="B6" s="42"/>
      <c r="C6" s="42" t="s">
        <v>22</v>
      </c>
      <c r="D6" s="42" t="s">
        <v>23</v>
      </c>
      <c r="E6" s="42" t="s">
        <v>24</v>
      </c>
      <c r="F6" s="42" t="s">
        <v>25</v>
      </c>
      <c r="G6" s="42" t="s">
        <v>26</v>
      </c>
      <c r="H6" s="7" t="s">
        <v>27</v>
      </c>
      <c r="I6" s="7" t="s">
        <v>28</v>
      </c>
      <c r="J6" s="42" t="s">
        <v>18</v>
      </c>
      <c r="K6" s="42" t="s">
        <v>18</v>
      </c>
      <c r="L6" s="42" t="s">
        <v>29</v>
      </c>
      <c r="M6" s="42"/>
      <c r="N6" s="42" t="s">
        <v>30</v>
      </c>
      <c r="O6" s="42" t="s">
        <v>30</v>
      </c>
      <c r="P6" s="42" t="s">
        <v>18</v>
      </c>
      <c r="Q6" s="42" t="s">
        <v>31</v>
      </c>
      <c r="R6" s="42" t="s">
        <v>32</v>
      </c>
      <c r="S6" s="42" t="s">
        <v>33</v>
      </c>
      <c r="T6" s="42" t="s">
        <v>34</v>
      </c>
      <c r="U6" s="42" t="s">
        <v>34</v>
      </c>
    </row>
    <row r="7" spans="1:21" s="41" customFormat="1" ht="8.25" x14ac:dyDescent="0.15">
      <c r="A7" s="43"/>
      <c r="B7" s="43"/>
      <c r="C7" s="43" t="s">
        <v>35</v>
      </c>
      <c r="D7" s="43" t="s">
        <v>36</v>
      </c>
      <c r="E7" s="43" t="s">
        <v>37</v>
      </c>
      <c r="F7" s="43"/>
      <c r="G7" s="43"/>
      <c r="H7" s="43" t="s">
        <v>38</v>
      </c>
      <c r="I7" s="43" t="s">
        <v>38</v>
      </c>
      <c r="J7" s="43" t="s">
        <v>39</v>
      </c>
      <c r="K7" s="43" t="s">
        <v>39</v>
      </c>
      <c r="L7" s="43" t="s">
        <v>38</v>
      </c>
      <c r="M7" s="43"/>
      <c r="N7" s="43" t="s">
        <v>40</v>
      </c>
      <c r="O7" s="43" t="s">
        <v>41</v>
      </c>
      <c r="P7" s="43" t="s">
        <v>42</v>
      </c>
      <c r="Q7" s="43" t="s">
        <v>43</v>
      </c>
      <c r="R7" s="43"/>
      <c r="S7" s="43" t="s">
        <v>34</v>
      </c>
      <c r="T7" s="43" t="s">
        <v>31</v>
      </c>
      <c r="U7" s="43" t="s">
        <v>43</v>
      </c>
    </row>
    <row r="8" spans="1:21" s="99" customFormat="1" ht="18.600000000000001" customHeight="1" x14ac:dyDescent="0.3">
      <c r="A8" s="88" t="str">
        <f>'Worksheet_(Template)'!C6&amp;"V-6525"</f>
        <v>V-6525</v>
      </c>
      <c r="B8" s="89" t="s">
        <v>56</v>
      </c>
      <c r="C8" s="90">
        <v>335</v>
      </c>
      <c r="D8" s="89"/>
      <c r="E8" s="88"/>
      <c r="F8" s="150" t="s">
        <v>78</v>
      </c>
      <c r="G8" s="152" t="s">
        <v>77</v>
      </c>
      <c r="H8" s="152" t="s">
        <v>77</v>
      </c>
      <c r="I8" s="92" t="s">
        <v>80</v>
      </c>
      <c r="J8" s="92" t="s">
        <v>74</v>
      </c>
      <c r="K8" s="93"/>
      <c r="L8" s="89"/>
      <c r="M8" s="89"/>
      <c r="N8" s="94"/>
      <c r="O8" s="94"/>
      <c r="P8" s="94"/>
      <c r="Q8" s="88" t="s">
        <v>31</v>
      </c>
      <c r="R8" s="95">
        <f>'Worksheet_(Template)'!D19</f>
        <v>0</v>
      </c>
      <c r="S8" s="96">
        <f>'Worksheet_(Template)'!C6</f>
        <v>0</v>
      </c>
      <c r="T8" s="97"/>
      <c r="U8" s="98"/>
    </row>
    <row r="9" spans="1:21" s="99" customFormat="1" ht="18.600000000000001" customHeight="1" x14ac:dyDescent="0.3">
      <c r="A9" s="88" t="str">
        <f>"3213-"&amp;'Worksheet_(Template)'!C6&amp;"V"</f>
        <v>3213-V</v>
      </c>
      <c r="B9" s="89"/>
      <c r="C9" s="90">
        <v>534</v>
      </c>
      <c r="D9" s="89"/>
      <c r="E9" s="88"/>
      <c r="F9" s="150" t="s">
        <v>78</v>
      </c>
      <c r="G9" s="152" t="s">
        <v>77</v>
      </c>
      <c r="H9" s="152" t="s">
        <v>77</v>
      </c>
      <c r="I9" s="92" t="s">
        <v>80</v>
      </c>
      <c r="J9" s="92"/>
      <c r="K9" s="93"/>
      <c r="L9" s="89"/>
      <c r="M9" s="89"/>
      <c r="N9" s="94" t="s">
        <v>67</v>
      </c>
      <c r="O9" s="94">
        <v>18</v>
      </c>
      <c r="P9" s="94"/>
      <c r="Q9" s="88" t="s">
        <v>43</v>
      </c>
      <c r="R9" s="95">
        <f>-'Worksheet_(Template)'!D21</f>
        <v>0</v>
      </c>
      <c r="S9" s="96">
        <f>'Worksheet_(Template)'!C6</f>
        <v>0</v>
      </c>
      <c r="T9" s="97"/>
      <c r="U9" s="98"/>
    </row>
    <row r="10" spans="1:21" s="99" customFormat="1" ht="18.600000000000001" customHeight="1" x14ac:dyDescent="0.3">
      <c r="A10" s="88"/>
      <c r="B10" s="89"/>
      <c r="C10" s="90"/>
      <c r="D10" s="89"/>
      <c r="E10" s="88"/>
      <c r="F10" s="150"/>
      <c r="G10" s="152"/>
      <c r="H10" s="152"/>
      <c r="I10" s="92"/>
      <c r="J10" s="92"/>
      <c r="K10" s="93"/>
      <c r="L10" s="89"/>
      <c r="M10" s="89"/>
      <c r="N10" s="94"/>
      <c r="O10" s="94"/>
      <c r="P10" s="94"/>
      <c r="Q10" s="88"/>
      <c r="R10" s="95"/>
      <c r="S10" s="96"/>
      <c r="T10" s="97"/>
      <c r="U10" s="98"/>
    </row>
    <row r="11" spans="1:21" s="86" customFormat="1" ht="18.600000000000001" customHeight="1" x14ac:dyDescent="0.3">
      <c r="A11" s="88" t="str">
        <f>"6511-"&amp;'Worksheet_(Template)'!C27&amp;"V"</f>
        <v>6511-V</v>
      </c>
      <c r="B11" s="89" t="s">
        <v>55</v>
      </c>
      <c r="C11" s="90">
        <v>532</v>
      </c>
      <c r="D11" s="89"/>
      <c r="E11" s="88"/>
      <c r="F11" s="150" t="s">
        <v>78</v>
      </c>
      <c r="G11" s="152" t="s">
        <v>77</v>
      </c>
      <c r="H11" s="152" t="s">
        <v>77</v>
      </c>
      <c r="I11" s="92" t="s">
        <v>80</v>
      </c>
      <c r="J11" s="92" t="s">
        <v>57</v>
      </c>
      <c r="K11" s="93"/>
      <c r="L11" s="89"/>
      <c r="M11" s="89"/>
      <c r="N11" s="94"/>
      <c r="O11" s="94"/>
      <c r="P11" s="94"/>
      <c r="Q11" s="88" t="s">
        <v>43</v>
      </c>
      <c r="R11" s="95">
        <f>-'Worksheet_(Template)'!D39</f>
        <v>0</v>
      </c>
      <c r="S11" s="96">
        <f>'Worksheet_(Template)'!C27</f>
        <v>0</v>
      </c>
      <c r="T11" s="97"/>
      <c r="U11" s="98"/>
    </row>
    <row r="12" spans="1:21" s="99" customFormat="1" ht="18.600000000000001" customHeight="1" x14ac:dyDescent="0.3">
      <c r="A12" s="88" t="str">
        <f>'Worksheet_(Template)'!C27&amp;"-3213"</f>
        <v>-3213</v>
      </c>
      <c r="B12" s="89"/>
      <c r="C12" s="90">
        <v>533</v>
      </c>
      <c r="D12" s="89"/>
      <c r="E12" s="88"/>
      <c r="F12" s="150" t="s">
        <v>78</v>
      </c>
      <c r="G12" s="152" t="s">
        <v>77</v>
      </c>
      <c r="H12" s="152" t="s">
        <v>77</v>
      </c>
      <c r="I12" s="92" t="s">
        <v>80</v>
      </c>
      <c r="J12" s="92"/>
      <c r="K12" s="93"/>
      <c r="L12" s="89"/>
      <c r="M12" s="89"/>
      <c r="N12" s="94" t="s">
        <v>67</v>
      </c>
      <c r="O12" s="94">
        <v>18</v>
      </c>
      <c r="P12" s="94"/>
      <c r="Q12" s="88" t="s">
        <v>31</v>
      </c>
      <c r="R12" s="95">
        <f>'Worksheet_(Template)'!D41</f>
        <v>0</v>
      </c>
      <c r="S12" s="96">
        <f>'Worksheet_(Template)'!C27</f>
        <v>0</v>
      </c>
      <c r="T12" s="97"/>
      <c r="U12" s="98"/>
    </row>
    <row r="13" spans="1:21" s="99" customFormat="1" ht="18.600000000000001" customHeight="1" x14ac:dyDescent="0.3">
      <c r="A13" s="88"/>
      <c r="B13" s="89"/>
      <c r="C13" s="90"/>
      <c r="D13" s="89"/>
      <c r="E13" s="88"/>
      <c r="F13" s="91"/>
      <c r="G13" s="90"/>
      <c r="H13" s="90"/>
      <c r="I13" s="92"/>
      <c r="J13" s="92"/>
      <c r="K13" s="93"/>
      <c r="L13" s="89"/>
      <c r="M13" s="89"/>
      <c r="N13" s="94"/>
      <c r="O13" s="94"/>
      <c r="P13" s="94"/>
      <c r="Q13" s="88"/>
      <c r="R13" s="95"/>
      <c r="S13" s="96"/>
      <c r="T13" s="97"/>
      <c r="U13" s="98"/>
    </row>
    <row r="14" spans="1:21" s="99" customFormat="1" ht="18.600000000000001" customHeight="1" x14ac:dyDescent="0.3">
      <c r="A14" s="88" t="str">
        <f>'Worksheet_(Template)'!C6&amp;"v-6525"</f>
        <v>v-6525</v>
      </c>
      <c r="B14" s="89" t="s">
        <v>82</v>
      </c>
      <c r="C14" s="90">
        <v>335</v>
      </c>
      <c r="D14" s="89"/>
      <c r="E14" s="88"/>
      <c r="F14" s="150" t="s">
        <v>78</v>
      </c>
      <c r="G14" s="152" t="s">
        <v>77</v>
      </c>
      <c r="H14" s="152" t="s">
        <v>77</v>
      </c>
      <c r="I14" s="92" t="s">
        <v>80</v>
      </c>
      <c r="J14" s="92" t="s">
        <v>74</v>
      </c>
      <c r="K14" s="93"/>
      <c r="L14" s="89"/>
      <c r="M14" s="89"/>
      <c r="N14" s="94"/>
      <c r="O14" s="94"/>
      <c r="P14" s="94"/>
      <c r="Q14" s="88" t="s">
        <v>31</v>
      </c>
      <c r="R14" s="95" t="str">
        <f>IF('Worksheet_(Template)'!D20&gt;0,'Worksheet_(Template)'!D20,"")</f>
        <v/>
      </c>
      <c r="S14" s="96">
        <f>'Worksheet_(Template)'!C6</f>
        <v>0</v>
      </c>
      <c r="T14" s="97"/>
      <c r="U14" s="98"/>
    </row>
    <row r="15" spans="1:21" s="99" customFormat="1" ht="18.600000000000001" customHeight="1" x14ac:dyDescent="0.3">
      <c r="A15" s="88" t="str">
        <f>"3213-"&amp;'Worksheet_(Template)'!C6&amp;"v"</f>
        <v>3213-v</v>
      </c>
      <c r="B15" s="89"/>
      <c r="C15" s="90">
        <v>534</v>
      </c>
      <c r="D15" s="89"/>
      <c r="E15" s="88"/>
      <c r="F15" s="150" t="s">
        <v>78</v>
      </c>
      <c r="G15" s="152" t="s">
        <v>77</v>
      </c>
      <c r="H15" s="152" t="s">
        <v>77</v>
      </c>
      <c r="I15" s="92" t="s">
        <v>80</v>
      </c>
      <c r="J15" s="92"/>
      <c r="K15" s="93"/>
      <c r="L15" s="89"/>
      <c r="M15" s="89"/>
      <c r="N15" s="94" t="s">
        <v>67</v>
      </c>
      <c r="O15" s="94">
        <v>18</v>
      </c>
      <c r="P15" s="94"/>
      <c r="Q15" s="88" t="s">
        <v>43</v>
      </c>
      <c r="R15" s="95" t="str">
        <f>IF('Worksheet_(Template)'!D20&lt;0,-'Worksheet_(Template)'!D20,"")</f>
        <v/>
      </c>
      <c r="S15" s="96">
        <f>'Worksheet_(Template)'!C6</f>
        <v>0</v>
      </c>
      <c r="T15" s="97"/>
      <c r="U15" s="98"/>
    </row>
    <row r="16" spans="1:21" s="86" customFormat="1" ht="18.600000000000001" customHeight="1" x14ac:dyDescent="0.3">
      <c r="A16" s="88" t="str">
        <f>"6511-"&amp;'Worksheet_(Template)'!C27&amp;"v"</f>
        <v>6511-v</v>
      </c>
      <c r="B16" s="89" t="s">
        <v>83</v>
      </c>
      <c r="C16" s="90">
        <v>532</v>
      </c>
      <c r="D16" s="89"/>
      <c r="E16" s="88"/>
      <c r="F16" s="150" t="s">
        <v>78</v>
      </c>
      <c r="G16" s="152" t="s">
        <v>77</v>
      </c>
      <c r="H16" s="152" t="s">
        <v>77</v>
      </c>
      <c r="I16" s="92" t="s">
        <v>80</v>
      </c>
      <c r="J16" s="92" t="s">
        <v>57</v>
      </c>
      <c r="K16" s="93"/>
      <c r="L16" s="89"/>
      <c r="M16" s="89"/>
      <c r="N16" s="94"/>
      <c r="O16" s="94"/>
      <c r="P16" s="94"/>
      <c r="Q16" s="88" t="s">
        <v>43</v>
      </c>
      <c r="R16" s="95" t="str">
        <f>IF('Worksheet_(Template)'!D40&lt;0,-'Worksheet_(Template)'!D40,"")</f>
        <v/>
      </c>
      <c r="S16" s="96">
        <f>'Worksheet_(Template)'!C27</f>
        <v>0</v>
      </c>
      <c r="T16" s="97"/>
      <c r="U16" s="98"/>
    </row>
    <row r="17" spans="1:21" s="87" customFormat="1" ht="18.600000000000001" customHeight="1" x14ac:dyDescent="0.3">
      <c r="A17" s="88" t="str">
        <f>"(6511)-("&amp;'Worksheet_(Template)'!C27&amp;"v)"</f>
        <v>(6511)-(v)</v>
      </c>
      <c r="B17" s="161"/>
      <c r="C17" s="90">
        <v>532</v>
      </c>
      <c r="D17" s="89"/>
      <c r="E17" s="88" t="s">
        <v>15</v>
      </c>
      <c r="F17" s="150" t="s">
        <v>78</v>
      </c>
      <c r="G17" s="152" t="s">
        <v>77</v>
      </c>
      <c r="H17" s="152" t="s">
        <v>77</v>
      </c>
      <c r="I17" s="92" t="s">
        <v>80</v>
      </c>
      <c r="J17" s="92" t="s">
        <v>57</v>
      </c>
      <c r="K17" s="93"/>
      <c r="L17" s="89"/>
      <c r="M17" s="89"/>
      <c r="N17" s="94"/>
      <c r="O17" s="94"/>
      <c r="P17" s="94"/>
      <c r="Q17" s="88" t="s">
        <v>93</v>
      </c>
      <c r="R17" s="95" t="str">
        <f>IF('Worksheet_(Template)'!D40&gt;0,'Worksheet_(Template)'!D40,"")</f>
        <v/>
      </c>
      <c r="S17" s="96">
        <f>'Worksheet_(Template)'!C27</f>
        <v>0</v>
      </c>
      <c r="T17" s="97"/>
      <c r="U17" s="98"/>
    </row>
    <row r="18" spans="1:21" s="85" customFormat="1" ht="18.600000000000001" customHeight="1" x14ac:dyDescent="0.3">
      <c r="A18" s="162"/>
      <c r="B18" s="161"/>
      <c r="C18" s="163"/>
      <c r="D18" s="161"/>
      <c r="E18" s="162"/>
      <c r="F18" s="164"/>
      <c r="G18" s="163"/>
      <c r="H18" s="163"/>
      <c r="I18" s="165"/>
      <c r="J18" s="165"/>
      <c r="K18" s="166"/>
      <c r="L18" s="161"/>
      <c r="M18" s="161"/>
      <c r="N18" s="167"/>
      <c r="O18" s="167"/>
      <c r="P18" s="167"/>
      <c r="Q18" s="162"/>
      <c r="R18" s="159"/>
      <c r="S18" s="168"/>
      <c r="T18" s="169"/>
      <c r="U18" s="98"/>
    </row>
    <row r="19" spans="1:21" s="85" customFormat="1" ht="18.600000000000001" customHeight="1" x14ac:dyDescent="0.3">
      <c r="A19" s="170"/>
      <c r="B19" s="171"/>
      <c r="C19" s="152"/>
      <c r="D19" s="171"/>
      <c r="E19" s="170"/>
      <c r="F19" s="150"/>
      <c r="G19" s="152"/>
      <c r="H19" s="152"/>
      <c r="I19" s="172"/>
      <c r="J19" s="172"/>
      <c r="K19" s="44"/>
      <c r="L19" s="171"/>
      <c r="M19" s="171"/>
      <c r="N19" s="173"/>
      <c r="O19" s="173"/>
      <c r="P19" s="173"/>
      <c r="Q19" s="170"/>
      <c r="R19" s="160"/>
      <c r="S19" s="96"/>
      <c r="T19" s="169"/>
      <c r="U19" s="98"/>
    </row>
    <row r="20" spans="1:21" s="54" customFormat="1" ht="0.95" customHeight="1" x14ac:dyDescent="0.25">
      <c r="A20" s="45"/>
      <c r="B20" s="46"/>
      <c r="C20" s="47"/>
      <c r="D20" s="46"/>
      <c r="E20" s="45"/>
      <c r="F20" s="48"/>
      <c r="G20" s="49"/>
      <c r="H20" s="49"/>
      <c r="I20" s="50"/>
      <c r="J20" s="50"/>
      <c r="K20" s="44"/>
      <c r="L20" s="46"/>
      <c r="M20" s="46"/>
      <c r="N20" s="51"/>
      <c r="O20" s="51"/>
      <c r="P20" s="51"/>
      <c r="Q20" s="45"/>
      <c r="R20" s="52"/>
      <c r="S20" s="51"/>
      <c r="T20" s="53"/>
      <c r="U20" s="53"/>
    </row>
    <row r="21" spans="1:21" s="62" customFormat="1" ht="14.25" customHeight="1" x14ac:dyDescent="0.25">
      <c r="A21" s="55"/>
      <c r="B21" s="56" t="s">
        <v>44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 t="s">
        <v>45</v>
      </c>
      <c r="Q21" s="59"/>
      <c r="R21" s="83">
        <f>SUM(R8:R13)</f>
        <v>0</v>
      </c>
      <c r="S21" s="56" t="s">
        <v>46</v>
      </c>
      <c r="T21" s="60"/>
      <c r="U21" s="61"/>
    </row>
    <row r="22" spans="1:21" s="54" customFormat="1" ht="15" customHeight="1" x14ac:dyDescent="0.25">
      <c r="B22" s="234" t="s">
        <v>117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63" t="s">
        <v>47</v>
      </c>
      <c r="T22" s="64" t="s">
        <v>48</v>
      </c>
      <c r="U22" s="65"/>
    </row>
    <row r="23" spans="1:21" s="54" customFormat="1" ht="13.9" customHeight="1" x14ac:dyDescent="0.25">
      <c r="B23" s="132" t="s">
        <v>84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66" t="s">
        <v>49</v>
      </c>
      <c r="T23" s="67" t="s">
        <v>50</v>
      </c>
      <c r="U23" s="68"/>
    </row>
    <row r="24" spans="1:21" s="54" customFormat="1" ht="13.9" customHeight="1" x14ac:dyDescent="0.25">
      <c r="B24" s="132" t="s">
        <v>85</v>
      </c>
      <c r="C24" s="64"/>
      <c r="D24" s="64"/>
      <c r="E24" s="64"/>
      <c r="F24" s="64"/>
      <c r="G24" s="12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  <c r="S24" s="66" t="s">
        <v>49</v>
      </c>
      <c r="T24" s="67" t="s">
        <v>68</v>
      </c>
      <c r="U24" s="68"/>
    </row>
    <row r="25" spans="1:21" s="54" customFormat="1" ht="13.9" customHeight="1" x14ac:dyDescent="0.25">
      <c r="B25" s="129" t="str">
        <f>"    **This will balance AFRS to CAMS in Fund ___ &amp; GL"&amp;'Worksheet_(Template)'!C6</f>
        <v xml:space="preserve">    **This will balance AFRS to CAMS in Fund ___ &amp; GL</v>
      </c>
      <c r="C25" s="127"/>
      <c r="D25" s="127"/>
      <c r="E25" s="127"/>
      <c r="F25" s="127"/>
      <c r="G25" s="12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/>
      <c r="S25" s="66"/>
      <c r="T25" s="67"/>
      <c r="U25" s="68"/>
    </row>
    <row r="26" spans="1:21" s="54" customFormat="1" ht="13.9" customHeight="1" x14ac:dyDescent="0.25">
      <c r="A26" s="232"/>
      <c r="B26" s="141"/>
      <c r="C26" s="148" t="s">
        <v>72</v>
      </c>
      <c r="D26" s="142"/>
      <c r="E26" s="142"/>
      <c r="F26" s="142"/>
      <c r="G26" s="142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65"/>
      <c r="S26" s="66"/>
      <c r="T26" s="67"/>
      <c r="U26" s="68"/>
    </row>
    <row r="27" spans="1:21" s="54" customFormat="1" ht="13.9" customHeight="1" x14ac:dyDescent="0.25">
      <c r="A27" s="232"/>
      <c r="B27" s="132" t="s">
        <v>89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100"/>
      <c r="P27" s="100"/>
      <c r="Q27" s="100"/>
      <c r="R27" s="101"/>
      <c r="S27" s="66"/>
      <c r="T27" s="67"/>
      <c r="U27" s="68"/>
    </row>
    <row r="28" spans="1:21" s="54" customFormat="1" ht="13.9" customHeight="1" x14ac:dyDescent="0.25">
      <c r="A28" s="232"/>
      <c r="B28" s="132" t="s">
        <v>90</v>
      </c>
      <c r="C28" s="64"/>
      <c r="D28" s="64"/>
      <c r="E28" s="127"/>
      <c r="F28" s="127"/>
      <c r="G28" s="127"/>
      <c r="H28" s="64"/>
      <c r="I28" s="64"/>
      <c r="J28" s="64"/>
      <c r="K28" s="64"/>
      <c r="L28" s="100"/>
      <c r="M28" s="100"/>
      <c r="N28" s="100"/>
      <c r="O28" s="100"/>
      <c r="P28" s="100"/>
      <c r="Q28" s="100"/>
      <c r="R28" s="101"/>
      <c r="S28" s="66"/>
      <c r="T28" s="67"/>
      <c r="U28" s="68"/>
    </row>
    <row r="29" spans="1:21" s="54" customFormat="1" ht="13.9" customHeight="1" x14ac:dyDescent="0.25">
      <c r="A29" s="232"/>
      <c r="B29" s="129"/>
      <c r="C29" s="127" t="str">
        <f>"**This will balance AFRS to CAMS in Fund ___ &amp; GL"&amp;'Worksheet_(Template)'!C27</f>
        <v>**This will balance AFRS to CAMS in Fund ___ &amp; GL</v>
      </c>
      <c r="D29" s="127"/>
      <c r="E29" s="127"/>
      <c r="F29" s="127"/>
      <c r="G29" s="127"/>
      <c r="H29" s="64"/>
      <c r="I29" s="64"/>
      <c r="J29" s="64"/>
      <c r="K29" s="64"/>
      <c r="L29" s="100"/>
      <c r="M29" s="100"/>
      <c r="N29" s="100"/>
      <c r="O29" s="100"/>
      <c r="P29" s="100"/>
      <c r="Q29" s="100"/>
      <c r="R29" s="101"/>
      <c r="S29" s="66"/>
      <c r="T29" s="67"/>
      <c r="U29" s="68"/>
    </row>
    <row r="30" spans="1:21" s="54" customFormat="1" ht="13.9" customHeight="1" x14ac:dyDescent="0.25">
      <c r="A30" s="232"/>
      <c r="B30" s="128"/>
      <c r="C30" s="149" t="s">
        <v>97</v>
      </c>
      <c r="D30" s="127"/>
      <c r="E30" s="127"/>
      <c r="F30" s="127"/>
      <c r="G30" s="127"/>
      <c r="H30" s="64"/>
      <c r="I30" s="64"/>
      <c r="J30" s="64"/>
      <c r="K30" s="64"/>
      <c r="L30" s="100"/>
      <c r="M30" s="100"/>
      <c r="N30" s="100"/>
      <c r="O30" s="125"/>
      <c r="P30" s="125"/>
      <c r="Q30" s="125"/>
      <c r="R30" s="126"/>
      <c r="S30" s="63"/>
      <c r="T30" s="84"/>
      <c r="U30" s="68"/>
    </row>
    <row r="31" spans="1:21" s="54" customFormat="1" ht="13.9" customHeight="1" x14ac:dyDescent="0.25">
      <c r="A31" s="232"/>
      <c r="B31" s="133" t="s">
        <v>99</v>
      </c>
      <c r="C31" s="118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6"/>
      <c r="S31" s="63"/>
      <c r="T31" s="84"/>
      <c r="U31" s="68"/>
    </row>
    <row r="32" spans="1:21" s="54" customFormat="1" ht="13.9" customHeight="1" x14ac:dyDescent="0.25">
      <c r="A32" s="233" t="s">
        <v>63</v>
      </c>
      <c r="B32" s="235" t="s">
        <v>98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7"/>
      <c r="S32" s="63"/>
      <c r="T32" s="84"/>
      <c r="U32" s="68"/>
    </row>
    <row r="33" spans="1:21" s="11" customFormat="1" ht="11.25" customHeight="1" x14ac:dyDescent="0.25">
      <c r="A33" s="121"/>
      <c r="B33" s="69" t="s">
        <v>51</v>
      </c>
      <c r="C33" s="70"/>
      <c r="D33" s="70"/>
      <c r="E33" s="70"/>
      <c r="F33" s="70"/>
      <c r="G33" s="71"/>
      <c r="H33" s="69" t="s">
        <v>52</v>
      </c>
      <c r="I33" s="71"/>
      <c r="J33" s="69" t="s">
        <v>53</v>
      </c>
      <c r="K33" s="71"/>
      <c r="L33" s="69" t="s">
        <v>54</v>
      </c>
      <c r="M33" s="70"/>
      <c r="N33" s="70"/>
      <c r="O33" s="70"/>
      <c r="P33" s="70"/>
      <c r="Q33" s="71"/>
      <c r="R33" s="72" t="s">
        <v>53</v>
      </c>
      <c r="S33" s="73"/>
      <c r="T33" s="74"/>
      <c r="U33" s="29"/>
    </row>
    <row r="34" spans="1:21" ht="14.25" customHeight="1" x14ac:dyDescent="0.2">
      <c r="A34" s="117"/>
      <c r="B34" s="77"/>
      <c r="C34" s="76"/>
      <c r="D34" s="76"/>
      <c r="E34" s="76"/>
      <c r="F34" s="76"/>
      <c r="G34" s="38"/>
      <c r="H34" s="77"/>
      <c r="I34" s="38"/>
      <c r="J34" s="78"/>
      <c r="K34" s="33"/>
      <c r="L34" s="77"/>
      <c r="M34" s="76"/>
      <c r="N34" s="76"/>
      <c r="O34" s="76"/>
      <c r="P34" s="76"/>
      <c r="Q34" s="38"/>
      <c r="R34" s="75"/>
      <c r="S34" s="77"/>
      <c r="T34" s="76"/>
      <c r="U34" s="38"/>
    </row>
    <row r="35" spans="1:21" ht="24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:21" ht="24" customHeight="1" x14ac:dyDescent="0.2">
      <c r="A36" s="79"/>
      <c r="B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spans="1:21" ht="24" customHeight="1" x14ac:dyDescent="0.2">
      <c r="A37" s="79"/>
      <c r="B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spans="1:21" ht="24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1:21" ht="24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1:21" ht="24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1:21" ht="24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 spans="1:2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</row>
  </sheetData>
  <mergeCells count="1">
    <mergeCell ref="I4:J4"/>
  </mergeCells>
  <phoneticPr fontId="3" type="noConversion"/>
  <printOptions horizontalCentered="1" verticalCentered="1"/>
  <pageMargins left="0.18" right="0.18" top="0.71" bottom="0.18" header="0.25" footer="0.5"/>
  <pageSetup paperSize="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I45"/>
  <sheetViews>
    <sheetView zoomScale="80" zoomScaleNormal="80" workbookViewId="0"/>
  </sheetViews>
  <sheetFormatPr defaultRowHeight="12.75" x14ac:dyDescent="0.2"/>
  <cols>
    <col min="1" max="1" width="3.42578125" customWidth="1"/>
    <col min="2" max="2" width="64.5703125" customWidth="1"/>
    <col min="3" max="3" width="15.85546875" customWidth="1"/>
    <col min="4" max="4" width="18.42578125" bestFit="1" customWidth="1"/>
    <col min="5" max="5" width="6.7109375" customWidth="1"/>
    <col min="6" max="6" width="59.5703125" bestFit="1" customWidth="1"/>
    <col min="7" max="7" width="15.140625" bestFit="1" customWidth="1"/>
    <col min="8" max="8" width="15.85546875" bestFit="1" customWidth="1"/>
    <col min="9" max="9" width="8.7109375" customWidth="1"/>
  </cols>
  <sheetData>
    <row r="1" spans="1:9" ht="15" x14ac:dyDescent="0.25">
      <c r="B1" s="155" t="s">
        <v>96</v>
      </c>
    </row>
    <row r="2" spans="1:9" x14ac:dyDescent="0.2">
      <c r="B2" s="154" t="s">
        <v>95</v>
      </c>
    </row>
    <row r="3" spans="1:9" x14ac:dyDescent="0.2">
      <c r="B3" s="143" t="s">
        <v>112</v>
      </c>
      <c r="F3" s="137"/>
    </row>
    <row r="4" spans="1:9" s="174" customFormat="1" x14ac:dyDescent="0.2">
      <c r="B4" s="175"/>
      <c r="F4" s="175"/>
    </row>
    <row r="5" spans="1:9" s="174" customFormat="1" ht="13.5" thickBot="1" x14ac:dyDescent="0.25">
      <c r="B5" s="122" t="s">
        <v>71</v>
      </c>
      <c r="F5" s="175"/>
    </row>
    <row r="6" spans="1:9" x14ac:dyDescent="0.2">
      <c r="A6" s="123" t="s">
        <v>64</v>
      </c>
      <c r="B6" s="189" t="s">
        <v>102</v>
      </c>
      <c r="C6" s="188">
        <v>2410</v>
      </c>
      <c r="D6" s="104"/>
      <c r="E6" s="104"/>
      <c r="F6" s="181"/>
      <c r="G6" s="104"/>
      <c r="H6" s="105"/>
    </row>
    <row r="7" spans="1:9" x14ac:dyDescent="0.2">
      <c r="B7" s="111"/>
      <c r="C7" s="106"/>
      <c r="D7" s="106"/>
      <c r="E7" s="106"/>
      <c r="F7" s="182"/>
      <c r="G7" s="106"/>
      <c r="H7" s="183"/>
    </row>
    <row r="8" spans="1:9" ht="27.95" customHeight="1" x14ac:dyDescent="0.2">
      <c r="A8" s="123"/>
      <c r="B8" s="184" t="s">
        <v>100</v>
      </c>
      <c r="C8" s="222" t="s">
        <v>92</v>
      </c>
      <c r="D8" s="231" t="s">
        <v>94</v>
      </c>
      <c r="E8" s="103"/>
      <c r="F8" s="106"/>
      <c r="G8" s="157" t="s">
        <v>92</v>
      </c>
      <c r="H8" s="158" t="s">
        <v>94</v>
      </c>
    </row>
    <row r="9" spans="1:9" x14ac:dyDescent="0.2">
      <c r="B9" s="115" t="s">
        <v>59</v>
      </c>
      <c r="C9" s="153">
        <v>126782.76</v>
      </c>
      <c r="D9" s="224">
        <v>16525.03</v>
      </c>
      <c r="E9" s="212" t="s">
        <v>108</v>
      </c>
      <c r="F9" s="206" t="s">
        <v>105</v>
      </c>
      <c r="G9" s="178">
        <f>C9</f>
        <v>126782.76</v>
      </c>
      <c r="H9" s="198">
        <f>D9</f>
        <v>16525.03</v>
      </c>
    </row>
    <row r="10" spans="1:9" x14ac:dyDescent="0.2">
      <c r="B10" s="115" t="s">
        <v>60</v>
      </c>
      <c r="C10" s="153">
        <v>0</v>
      </c>
      <c r="D10" s="225">
        <v>0</v>
      </c>
      <c r="E10" s="176"/>
      <c r="F10" s="204"/>
      <c r="G10" s="106"/>
      <c r="H10" s="177"/>
    </row>
    <row r="11" spans="1:9" x14ac:dyDescent="0.2">
      <c r="B11" s="115" t="s">
        <v>61</v>
      </c>
      <c r="C11" s="153">
        <v>0</v>
      </c>
      <c r="D11" s="225">
        <v>0</v>
      </c>
      <c r="E11" s="176"/>
      <c r="F11" s="204"/>
      <c r="G11" s="106"/>
      <c r="H11" s="177"/>
    </row>
    <row r="12" spans="1:9" ht="13.5" thickBot="1" x14ac:dyDescent="0.25">
      <c r="B12" s="115" t="s">
        <v>62</v>
      </c>
      <c r="C12" s="135">
        <f>C9+C10-C11</f>
        <v>126782.76</v>
      </c>
      <c r="D12" s="226">
        <f>D9+D10-D11</f>
        <v>16525.03</v>
      </c>
      <c r="E12" s="176"/>
      <c r="F12" s="204"/>
      <c r="G12" s="106"/>
      <c r="H12" s="177"/>
    </row>
    <row r="13" spans="1:9" ht="13.5" thickTop="1" x14ac:dyDescent="0.2">
      <c r="B13" s="115"/>
      <c r="C13" s="102"/>
      <c r="D13" s="102"/>
      <c r="E13" s="176"/>
      <c r="F13" s="204"/>
      <c r="G13" s="106"/>
      <c r="H13" s="177"/>
    </row>
    <row r="14" spans="1:9" x14ac:dyDescent="0.2">
      <c r="B14" s="114"/>
      <c r="C14" s="107"/>
      <c r="D14" s="107"/>
      <c r="E14" s="176"/>
      <c r="F14" s="204"/>
      <c r="G14" s="106"/>
      <c r="H14" s="177"/>
      <c r="I14" s="106"/>
    </row>
    <row r="15" spans="1:9" ht="24" customHeight="1" x14ac:dyDescent="0.2">
      <c r="B15" s="184" t="s">
        <v>111</v>
      </c>
      <c r="C15" s="222" t="s">
        <v>92</v>
      </c>
      <c r="D15" s="223" t="s">
        <v>94</v>
      </c>
      <c r="E15" s="176"/>
      <c r="F15" s="205"/>
      <c r="G15" s="157"/>
      <c r="H15" s="158"/>
      <c r="I15" s="106"/>
    </row>
    <row r="16" spans="1:9" x14ac:dyDescent="0.2">
      <c r="B16" s="111" t="s">
        <v>58</v>
      </c>
      <c r="C16" s="153">
        <v>126782.76</v>
      </c>
      <c r="D16" s="224">
        <v>16525.03</v>
      </c>
      <c r="E16" s="212" t="s">
        <v>108</v>
      </c>
      <c r="F16" s="204" t="s">
        <v>58</v>
      </c>
      <c r="G16" s="178">
        <f>C16</f>
        <v>126782.76</v>
      </c>
      <c r="H16" s="198">
        <f>D16</f>
        <v>16525.03</v>
      </c>
    </row>
    <row r="17" spans="1:9" x14ac:dyDescent="0.2">
      <c r="B17" s="111"/>
      <c r="C17" s="178"/>
      <c r="D17" s="227"/>
      <c r="E17" s="212"/>
      <c r="F17" s="204"/>
      <c r="G17" s="178"/>
      <c r="H17" s="198"/>
    </row>
    <row r="18" spans="1:9" x14ac:dyDescent="0.2">
      <c r="B18" s="199" t="s">
        <v>109</v>
      </c>
      <c r="C18" s="178"/>
      <c r="D18" s="227"/>
      <c r="E18" s="212"/>
      <c r="F18" s="204"/>
      <c r="G18" s="178"/>
      <c r="H18" s="198"/>
    </row>
    <row r="19" spans="1:9" x14ac:dyDescent="0.2">
      <c r="B19" s="114" t="s">
        <v>113</v>
      </c>
      <c r="C19" s="146">
        <f>C10</f>
        <v>0</v>
      </c>
      <c r="D19" s="228">
        <f>D10</f>
        <v>0</v>
      </c>
      <c r="E19" s="176"/>
      <c r="F19" s="204"/>
      <c r="G19" s="106"/>
      <c r="H19" s="177"/>
    </row>
    <row r="20" spans="1:9" x14ac:dyDescent="0.2">
      <c r="B20" s="187" t="s">
        <v>114</v>
      </c>
      <c r="C20" s="146">
        <f>G20</f>
        <v>0</v>
      </c>
      <c r="D20" s="229">
        <f>H20</f>
        <v>0</v>
      </c>
      <c r="E20" s="180" t="s">
        <v>107</v>
      </c>
      <c r="F20" s="206" t="s">
        <v>81</v>
      </c>
      <c r="G20" s="202">
        <f>G9-G16</f>
        <v>0</v>
      </c>
      <c r="H20" s="203">
        <f>H9-H16</f>
        <v>0</v>
      </c>
      <c r="I20" s="137"/>
    </row>
    <row r="21" spans="1:9" x14ac:dyDescent="0.2">
      <c r="B21" s="185" t="s">
        <v>104</v>
      </c>
      <c r="C21" s="146">
        <f>-C11</f>
        <v>0</v>
      </c>
      <c r="D21" s="228">
        <f>-D11</f>
        <v>0</v>
      </c>
      <c r="E21" s="106"/>
      <c r="F21" s="106"/>
      <c r="G21" s="106"/>
      <c r="H21" s="177"/>
      <c r="I21" s="137"/>
    </row>
    <row r="22" spans="1:9" ht="13.5" thickBot="1" x14ac:dyDescent="0.25">
      <c r="B22" s="130" t="s">
        <v>110</v>
      </c>
      <c r="C22" s="108">
        <f>C16+C19+C20+C21</f>
        <v>126782.76</v>
      </c>
      <c r="D22" s="230">
        <f>D16+D19+D21+D20</f>
        <v>16525.03</v>
      </c>
      <c r="E22" s="106"/>
      <c r="F22" s="106"/>
      <c r="G22" s="106"/>
      <c r="H22" s="186"/>
      <c r="I22" s="137"/>
    </row>
    <row r="23" spans="1:9" ht="14.25" thickTop="1" thickBot="1" x14ac:dyDescent="0.25">
      <c r="B23" s="112"/>
      <c r="C23" s="238"/>
      <c r="D23" s="238"/>
      <c r="E23" s="110"/>
      <c r="F23" s="110"/>
      <c r="G23" s="124"/>
      <c r="H23" s="113"/>
      <c r="I23" s="137"/>
    </row>
    <row r="24" spans="1:9" x14ac:dyDescent="0.2">
      <c r="A24" s="137"/>
      <c r="B24" s="137"/>
      <c r="C24" s="176"/>
      <c r="D24" s="176"/>
      <c r="E24" s="176"/>
      <c r="F24" s="176"/>
      <c r="G24" s="176"/>
      <c r="H24" s="176"/>
      <c r="I24" s="137"/>
    </row>
    <row r="25" spans="1:9" x14ac:dyDescent="0.2">
      <c r="A25" s="137"/>
      <c r="D25" s="137"/>
      <c r="E25" s="137"/>
      <c r="F25" s="137"/>
      <c r="G25" s="137"/>
      <c r="H25" s="137"/>
      <c r="I25" s="137"/>
    </row>
    <row r="26" spans="1:9" ht="13.5" thickBot="1" x14ac:dyDescent="0.25">
      <c r="A26" s="137"/>
      <c r="B26" s="122" t="s">
        <v>66</v>
      </c>
      <c r="C26" s="137"/>
      <c r="D26" s="137"/>
      <c r="E26" s="137"/>
      <c r="F26" s="137"/>
      <c r="G26" s="137"/>
      <c r="H26" s="137"/>
      <c r="I26" s="137"/>
    </row>
    <row r="27" spans="1:9" x14ac:dyDescent="0.2">
      <c r="A27" s="123" t="s">
        <v>65</v>
      </c>
      <c r="B27" s="189" t="s">
        <v>103</v>
      </c>
      <c r="C27" s="188">
        <v>2420</v>
      </c>
      <c r="D27" s="179"/>
      <c r="E27" s="179"/>
      <c r="F27" s="179"/>
      <c r="G27" s="179"/>
      <c r="H27" s="197"/>
      <c r="I27" s="137"/>
    </row>
    <row r="28" spans="1:9" ht="10.5" customHeight="1" x14ac:dyDescent="0.2">
      <c r="B28" s="115"/>
      <c r="C28" s="103"/>
      <c r="D28" s="103"/>
      <c r="E28" s="103"/>
      <c r="F28" s="103"/>
      <c r="G28" s="103"/>
      <c r="H28" s="192"/>
      <c r="I28" s="137"/>
    </row>
    <row r="29" spans="1:9" ht="25.5" customHeight="1" x14ac:dyDescent="0.2">
      <c r="B29" s="199" t="s">
        <v>101</v>
      </c>
      <c r="C29" s="222" t="s">
        <v>92</v>
      </c>
      <c r="D29" s="231" t="s">
        <v>94</v>
      </c>
      <c r="E29" s="176"/>
      <c r="F29" s="176"/>
      <c r="G29" s="193" t="s">
        <v>92</v>
      </c>
      <c r="H29" s="194" t="s">
        <v>94</v>
      </c>
    </row>
    <row r="30" spans="1:9" x14ac:dyDescent="0.2">
      <c r="B30" s="115" t="s">
        <v>59</v>
      </c>
      <c r="C30" s="214">
        <v>82178.98</v>
      </c>
      <c r="D30" s="190">
        <v>8855.58</v>
      </c>
      <c r="E30" s="212" t="s">
        <v>108</v>
      </c>
      <c r="F30" s="206" t="s">
        <v>106</v>
      </c>
      <c r="G30" s="178">
        <f>-C30</f>
        <v>-82178.98</v>
      </c>
      <c r="H30" s="198">
        <f>-D30</f>
        <v>-8855.58</v>
      </c>
    </row>
    <row r="31" spans="1:9" x14ac:dyDescent="0.2">
      <c r="B31" s="136" t="s">
        <v>69</v>
      </c>
      <c r="C31" s="214">
        <v>15143.28</v>
      </c>
      <c r="D31" s="190">
        <v>3305.04</v>
      </c>
      <c r="E31" s="176"/>
      <c r="F31" s="176"/>
      <c r="G31" s="176"/>
      <c r="H31" s="200"/>
    </row>
    <row r="32" spans="1:9" x14ac:dyDescent="0.2">
      <c r="B32" s="136" t="s">
        <v>70</v>
      </c>
      <c r="C32" s="214">
        <v>0</v>
      </c>
      <c r="D32" s="190">
        <v>0</v>
      </c>
      <c r="E32" s="176"/>
      <c r="F32" s="176"/>
      <c r="G32" s="176"/>
      <c r="H32" s="200"/>
    </row>
    <row r="33" spans="2:8" ht="13.5" thickBot="1" x14ac:dyDescent="0.25">
      <c r="B33" s="115" t="s">
        <v>62</v>
      </c>
      <c r="C33" s="220">
        <f>C30+C31-C32</f>
        <v>97322.26</v>
      </c>
      <c r="D33" s="221">
        <f>D30+D31-D32</f>
        <v>12160.619999999999</v>
      </c>
      <c r="E33" s="176"/>
      <c r="F33" s="176"/>
      <c r="G33" s="176"/>
      <c r="H33" s="200"/>
    </row>
    <row r="34" spans="2:8" ht="13.5" thickTop="1" x14ac:dyDescent="0.2">
      <c r="B34" s="111"/>
      <c r="C34" s="103"/>
      <c r="D34" s="103"/>
      <c r="E34" s="176"/>
      <c r="F34" s="176"/>
      <c r="G34" s="176"/>
      <c r="H34" s="200"/>
    </row>
    <row r="35" spans="2:8" ht="24.75" customHeight="1" x14ac:dyDescent="0.2">
      <c r="B35" s="184" t="s">
        <v>111</v>
      </c>
      <c r="C35" s="218" t="s">
        <v>92</v>
      </c>
      <c r="D35" s="219" t="s">
        <v>94</v>
      </c>
      <c r="E35" s="176"/>
      <c r="F35" s="195"/>
      <c r="G35" s="106"/>
      <c r="H35" s="177"/>
    </row>
    <row r="36" spans="2:8" x14ac:dyDescent="0.2">
      <c r="B36" s="115" t="s">
        <v>58</v>
      </c>
      <c r="C36" s="215">
        <v>82063.37</v>
      </c>
      <c r="D36" s="153">
        <v>8854.6299999999992</v>
      </c>
      <c r="E36" s="212" t="s">
        <v>108</v>
      </c>
      <c r="F36" s="207" t="s">
        <v>58</v>
      </c>
      <c r="G36" s="178">
        <f>-C36</f>
        <v>-82063.37</v>
      </c>
      <c r="H36" s="198">
        <f>-D36</f>
        <v>-8854.6299999999992</v>
      </c>
    </row>
    <row r="37" spans="2:8" x14ac:dyDescent="0.2">
      <c r="B37" s="115"/>
      <c r="C37" s="216"/>
      <c r="D37" s="178"/>
      <c r="E37" s="212"/>
      <c r="F37" s="207"/>
      <c r="G37" s="178"/>
      <c r="H37" s="198"/>
    </row>
    <row r="38" spans="2:8" s="174" customFormat="1" x14ac:dyDescent="0.2">
      <c r="B38" s="199" t="s">
        <v>109</v>
      </c>
      <c r="C38" s="216"/>
      <c r="D38" s="178"/>
      <c r="E38" s="213"/>
      <c r="F38" s="207"/>
      <c r="G38" s="178"/>
      <c r="H38" s="198"/>
    </row>
    <row r="39" spans="2:8" x14ac:dyDescent="0.2">
      <c r="B39" s="191" t="s">
        <v>115</v>
      </c>
      <c r="C39" s="217">
        <f>-C31</f>
        <v>-15143.28</v>
      </c>
      <c r="D39" s="144">
        <f>-D31</f>
        <v>-3305.04</v>
      </c>
      <c r="E39" s="176"/>
      <c r="F39" s="138"/>
      <c r="G39" s="106"/>
      <c r="H39" s="177"/>
    </row>
    <row r="40" spans="2:8" x14ac:dyDescent="0.2">
      <c r="B40" s="187" t="s">
        <v>114</v>
      </c>
      <c r="C40" s="217">
        <f>G40</f>
        <v>-115.61000000000058</v>
      </c>
      <c r="D40" s="145">
        <f>H40</f>
        <v>-0.9500000000007276</v>
      </c>
      <c r="E40" s="180" t="s">
        <v>107</v>
      </c>
      <c r="F40" s="206" t="s">
        <v>81</v>
      </c>
      <c r="G40" s="208">
        <f>G30-G36</f>
        <v>-115.61000000000058</v>
      </c>
      <c r="H40" s="209">
        <f>H30-H36</f>
        <v>-0.9500000000007276</v>
      </c>
    </row>
    <row r="41" spans="2:8" x14ac:dyDescent="0.2">
      <c r="B41" s="201" t="s">
        <v>116</v>
      </c>
      <c r="C41" s="217">
        <f>C32</f>
        <v>0</v>
      </c>
      <c r="D41" s="144">
        <f>D32</f>
        <v>0</v>
      </c>
      <c r="E41" s="106"/>
      <c r="F41" s="106"/>
      <c r="G41" s="210"/>
      <c r="H41" s="211"/>
    </row>
    <row r="42" spans="2:8" ht="13.5" thickBot="1" x14ac:dyDescent="0.25">
      <c r="B42" s="130" t="s">
        <v>110</v>
      </c>
      <c r="C42" s="220">
        <f>-C36+C39+C40+C41</f>
        <v>-97322.26</v>
      </c>
      <c r="D42" s="221">
        <f>-D36+D39+D41+D40</f>
        <v>-12160.619999999999</v>
      </c>
      <c r="E42" s="106"/>
      <c r="F42" s="106"/>
      <c r="G42" s="106"/>
      <c r="H42" s="177"/>
    </row>
    <row r="43" spans="2:8" ht="14.25" thickTop="1" thickBot="1" x14ac:dyDescent="0.25">
      <c r="B43" s="116"/>
      <c r="C43" s="238"/>
      <c r="D43" s="238"/>
      <c r="E43" s="109"/>
      <c r="F43" s="109"/>
      <c r="G43" s="109"/>
      <c r="H43" s="196"/>
    </row>
    <row r="45" spans="2:8" x14ac:dyDescent="0.2">
      <c r="F45" s="137"/>
    </row>
  </sheetData>
  <conditionalFormatting sqref="C23:D23 C43:D43">
    <cfRule type="containsText" dxfId="1" priority="1" operator="containsText" text="Out of Bal">
      <formula>NOT(ISERROR(SEARCH("Out of Bal",C23)))</formula>
    </cfRule>
  </conditionalFormatting>
  <pageMargins left="0.17" right="0.18" top="1" bottom="1" header="0.5" footer="0.5"/>
  <pageSetup scale="75" orientation="landscape" cellComments="asDisplayed" copies="2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W43"/>
  <sheetViews>
    <sheetView zoomScale="75" workbookViewId="0"/>
  </sheetViews>
  <sheetFormatPr defaultColWidth="9.28515625" defaultRowHeight="12.75" x14ac:dyDescent="0.2"/>
  <cols>
    <col min="1" max="1" width="25.42578125" style="22" customWidth="1"/>
    <col min="2" max="2" width="3.28515625" style="22" customWidth="1"/>
    <col min="3" max="3" width="7.28515625" style="22" customWidth="1"/>
    <col min="4" max="4" width="3.7109375" style="22" customWidth="1"/>
    <col min="5" max="5" width="3.42578125" style="22" customWidth="1"/>
    <col min="6" max="6" width="6.7109375" style="22" customWidth="1"/>
    <col min="7" max="7" width="5.42578125" style="22" customWidth="1"/>
    <col min="8" max="8" width="5.7109375" style="22" customWidth="1"/>
    <col min="9" max="9" width="9.28515625" style="22"/>
    <col min="10" max="10" width="5.7109375" style="22" customWidth="1"/>
    <col min="11" max="11" width="6.28515625" style="22" customWidth="1"/>
    <col min="12" max="12" width="5" style="22" customWidth="1"/>
    <col min="13" max="13" width="4.42578125" style="22" customWidth="1"/>
    <col min="14" max="14" width="5" style="22" customWidth="1"/>
    <col min="15" max="15" width="5.28515625" style="22" customWidth="1"/>
    <col min="16" max="16" width="11" style="22" customWidth="1"/>
    <col min="17" max="17" width="4.7109375" style="22" customWidth="1"/>
    <col min="18" max="18" width="24.28515625" style="22" customWidth="1"/>
    <col min="19" max="19" width="9.28515625" style="22"/>
    <col min="20" max="20" width="10.28515625" style="22" customWidth="1"/>
    <col min="21" max="21" width="10" style="22" bestFit="1" customWidth="1"/>
    <col min="22" max="22" width="9.28515625" style="22"/>
    <col min="23" max="23" width="10.28515625" style="22" bestFit="1" customWidth="1"/>
    <col min="24" max="16384" width="9.28515625" style="22"/>
  </cols>
  <sheetData>
    <row r="1" spans="1:23" s="11" customFormat="1" ht="8.25" x14ac:dyDescent="0.15">
      <c r="A1" s="1"/>
      <c r="B1" s="2"/>
      <c r="C1" s="2"/>
      <c r="D1" s="3"/>
      <c r="E1" s="4" t="s">
        <v>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7" t="s">
        <v>1</v>
      </c>
      <c r="S1" s="8" t="s">
        <v>2</v>
      </c>
      <c r="T1" s="9"/>
      <c r="U1" s="10"/>
    </row>
    <row r="2" spans="1:23" ht="17.25" customHeight="1" x14ac:dyDescent="0.25">
      <c r="A2" s="12" t="s">
        <v>3</v>
      </c>
      <c r="B2" s="13"/>
      <c r="C2" s="13"/>
      <c r="D2" s="14"/>
      <c r="E2" s="15" t="s">
        <v>79</v>
      </c>
      <c r="F2" s="16"/>
      <c r="G2" s="16"/>
      <c r="H2" s="16"/>
      <c r="I2" s="16"/>
      <c r="J2" s="16"/>
      <c r="K2" s="16"/>
      <c r="L2" s="17" t="s">
        <v>4</v>
      </c>
      <c r="M2" s="80" t="s">
        <v>74</v>
      </c>
      <c r="N2" s="16"/>
      <c r="O2" s="16"/>
      <c r="P2" s="16" t="s">
        <v>73</v>
      </c>
      <c r="Q2" s="14"/>
      <c r="R2" s="18" t="s">
        <v>78</v>
      </c>
      <c r="S2" s="19" t="s">
        <v>5</v>
      </c>
      <c r="T2" s="20" t="s">
        <v>6</v>
      </c>
      <c r="U2" s="21"/>
    </row>
    <row r="3" spans="1:23" s="11" customFormat="1" ht="11.25" customHeight="1" x14ac:dyDescent="0.2">
      <c r="A3" s="23"/>
      <c r="B3" s="5"/>
      <c r="C3" s="5"/>
      <c r="D3" s="24"/>
      <c r="E3" s="25" t="s">
        <v>7</v>
      </c>
      <c r="F3" s="5"/>
      <c r="G3" s="6"/>
      <c r="H3" s="4" t="s">
        <v>8</v>
      </c>
      <c r="I3" s="26"/>
      <c r="J3" s="26"/>
      <c r="K3" s="6"/>
      <c r="L3" s="4" t="s">
        <v>9</v>
      </c>
      <c r="M3" s="5"/>
      <c r="N3" s="5"/>
      <c r="O3" s="6"/>
      <c r="P3" s="27" t="s">
        <v>10</v>
      </c>
      <c r="Q3" s="10"/>
      <c r="R3" s="28"/>
      <c r="S3" s="19" t="s">
        <v>5</v>
      </c>
      <c r="T3" s="20" t="s">
        <v>11</v>
      </c>
      <c r="U3" s="29"/>
    </row>
    <row r="4" spans="1:23" ht="15.75" customHeight="1" x14ac:dyDescent="0.25">
      <c r="A4" s="30"/>
      <c r="B4" s="16"/>
      <c r="C4" s="16"/>
      <c r="D4" s="14"/>
      <c r="E4" s="151" t="s">
        <v>76</v>
      </c>
      <c r="F4" s="81"/>
      <c r="G4" s="33"/>
      <c r="H4" s="82"/>
      <c r="I4" s="239" t="s">
        <v>75</v>
      </c>
      <c r="J4" s="239"/>
      <c r="K4" s="14"/>
      <c r="L4" s="31"/>
      <c r="M4" s="32"/>
      <c r="N4" s="13"/>
      <c r="O4" s="33"/>
      <c r="P4" s="34"/>
      <c r="Q4" s="35"/>
      <c r="R4" s="36" t="s">
        <v>12</v>
      </c>
      <c r="S4" s="19" t="s">
        <v>5</v>
      </c>
      <c r="T4" s="37" t="s">
        <v>13</v>
      </c>
      <c r="U4" s="38"/>
    </row>
    <row r="5" spans="1:23" s="41" customFormat="1" ht="8.25" x14ac:dyDescent="0.15">
      <c r="A5" s="7"/>
      <c r="B5" s="7"/>
      <c r="C5" s="7"/>
      <c r="D5" s="7" t="s">
        <v>14</v>
      </c>
      <c r="E5" s="7" t="s">
        <v>15</v>
      </c>
      <c r="F5" s="7"/>
      <c r="G5" s="7"/>
      <c r="H5" s="39" t="s">
        <v>16</v>
      </c>
      <c r="I5" s="40" t="s">
        <v>17</v>
      </c>
      <c r="J5" s="7"/>
      <c r="K5" s="7" t="s">
        <v>18</v>
      </c>
      <c r="L5" s="7"/>
      <c r="M5" s="7"/>
      <c r="N5" s="7"/>
      <c r="O5" s="7"/>
      <c r="P5" s="7"/>
      <c r="Q5" s="7"/>
      <c r="R5" s="7"/>
      <c r="S5" s="7" t="s">
        <v>19</v>
      </c>
      <c r="T5" s="7" t="s">
        <v>20</v>
      </c>
      <c r="U5" s="7" t="s">
        <v>20</v>
      </c>
    </row>
    <row r="6" spans="1:23" s="41" customFormat="1" ht="8.25" x14ac:dyDescent="0.15">
      <c r="A6" s="42" t="s">
        <v>21</v>
      </c>
      <c r="B6" s="42"/>
      <c r="C6" s="42" t="s">
        <v>22</v>
      </c>
      <c r="D6" s="42" t="s">
        <v>23</v>
      </c>
      <c r="E6" s="42" t="s">
        <v>24</v>
      </c>
      <c r="F6" s="42" t="s">
        <v>25</v>
      </c>
      <c r="G6" s="42" t="s">
        <v>26</v>
      </c>
      <c r="H6" s="7" t="s">
        <v>27</v>
      </c>
      <c r="I6" s="7" t="s">
        <v>28</v>
      </c>
      <c r="J6" s="42" t="s">
        <v>18</v>
      </c>
      <c r="K6" s="42" t="s">
        <v>18</v>
      </c>
      <c r="L6" s="42" t="s">
        <v>29</v>
      </c>
      <c r="M6" s="42"/>
      <c r="N6" s="42" t="s">
        <v>30</v>
      </c>
      <c r="O6" s="42" t="s">
        <v>30</v>
      </c>
      <c r="P6" s="42" t="s">
        <v>18</v>
      </c>
      <c r="Q6" s="42" t="s">
        <v>31</v>
      </c>
      <c r="R6" s="42" t="s">
        <v>32</v>
      </c>
      <c r="S6" s="42" t="s">
        <v>33</v>
      </c>
      <c r="T6" s="42" t="s">
        <v>34</v>
      </c>
      <c r="U6" s="42" t="s">
        <v>34</v>
      </c>
    </row>
    <row r="7" spans="1:23" s="41" customFormat="1" ht="8.25" x14ac:dyDescent="0.15">
      <c r="A7" s="43"/>
      <c r="B7" s="43"/>
      <c r="C7" s="43" t="s">
        <v>35</v>
      </c>
      <c r="D7" s="43" t="s">
        <v>36</v>
      </c>
      <c r="E7" s="43" t="s">
        <v>37</v>
      </c>
      <c r="F7" s="43"/>
      <c r="G7" s="43"/>
      <c r="H7" s="43" t="s">
        <v>38</v>
      </c>
      <c r="I7" s="43" t="s">
        <v>38</v>
      </c>
      <c r="J7" s="43" t="s">
        <v>39</v>
      </c>
      <c r="K7" s="43" t="s">
        <v>39</v>
      </c>
      <c r="L7" s="43" t="s">
        <v>38</v>
      </c>
      <c r="M7" s="43"/>
      <c r="N7" s="43" t="s">
        <v>40</v>
      </c>
      <c r="O7" s="43" t="s">
        <v>41</v>
      </c>
      <c r="P7" s="43" t="s">
        <v>42</v>
      </c>
      <c r="Q7" s="43" t="s">
        <v>43</v>
      </c>
      <c r="R7" s="43"/>
      <c r="S7" s="43" t="s">
        <v>34</v>
      </c>
      <c r="T7" s="43" t="s">
        <v>31</v>
      </c>
      <c r="U7" s="43" t="s">
        <v>43</v>
      </c>
    </row>
    <row r="8" spans="1:23" s="99" customFormat="1" ht="18.600000000000001" customHeight="1" x14ac:dyDescent="0.3">
      <c r="A8" s="88" t="str">
        <f>'Worksheet_(Ex1)'!C6&amp;"v-9850"</f>
        <v>2410v-9850</v>
      </c>
      <c r="B8" s="89" t="s">
        <v>56</v>
      </c>
      <c r="C8" s="90">
        <v>421</v>
      </c>
      <c r="D8" s="89"/>
      <c r="E8" s="88"/>
      <c r="F8" s="150" t="s">
        <v>78</v>
      </c>
      <c r="G8" s="90">
        <v>997</v>
      </c>
      <c r="H8" s="90"/>
      <c r="I8" s="92"/>
      <c r="J8" s="92"/>
      <c r="K8" s="93"/>
      <c r="L8" s="89"/>
      <c r="M8" s="89"/>
      <c r="N8" s="94"/>
      <c r="O8" s="94"/>
      <c r="P8" s="94"/>
      <c r="Q8" s="88" t="s">
        <v>31</v>
      </c>
      <c r="R8" s="95">
        <f>'Worksheet_(Ex1)'!C19</f>
        <v>0</v>
      </c>
      <c r="S8" s="96">
        <f>'Worksheet_(Ex1)'!C6</f>
        <v>2410</v>
      </c>
      <c r="T8" s="97"/>
      <c r="U8" s="98"/>
    </row>
    <row r="9" spans="1:23" s="86" customFormat="1" ht="18.600000000000001" customHeight="1" x14ac:dyDescent="0.3">
      <c r="A9" s="88" t="str">
        <f>"6597-"&amp;'Worksheet_(Ex1)'!C6&amp;"v"</f>
        <v>6597-2410v</v>
      </c>
      <c r="B9" s="89"/>
      <c r="C9" s="90">
        <v>178</v>
      </c>
      <c r="D9" s="89"/>
      <c r="E9" s="88"/>
      <c r="F9" s="150" t="s">
        <v>78</v>
      </c>
      <c r="G9" s="90">
        <v>997</v>
      </c>
      <c r="H9" s="90"/>
      <c r="I9" s="92"/>
      <c r="J9" s="92" t="s">
        <v>88</v>
      </c>
      <c r="K9" s="93"/>
      <c r="L9" s="89"/>
      <c r="M9" s="89"/>
      <c r="N9" s="94"/>
      <c r="O9" s="94"/>
      <c r="P9" s="94"/>
      <c r="Q9" s="88" t="s">
        <v>43</v>
      </c>
      <c r="R9" s="95">
        <f>-'Worksheet_(Ex1)'!C21</f>
        <v>0</v>
      </c>
      <c r="S9" s="96">
        <f>'Worksheet_(Ex1)'!C6</f>
        <v>2410</v>
      </c>
      <c r="T9" s="97"/>
      <c r="U9" s="98"/>
    </row>
    <row r="10" spans="1:23" s="99" customFormat="1" ht="18.600000000000001" customHeight="1" x14ac:dyDescent="0.3">
      <c r="A10" s="88"/>
      <c r="B10" s="89"/>
      <c r="C10" s="90"/>
      <c r="D10" s="89"/>
      <c r="E10" s="88"/>
      <c r="F10" s="150"/>
      <c r="G10" s="90"/>
      <c r="H10" s="90"/>
      <c r="I10" s="92"/>
      <c r="J10" s="92"/>
      <c r="K10" s="93"/>
      <c r="L10" s="89"/>
      <c r="M10" s="89"/>
      <c r="N10" s="94"/>
      <c r="O10" s="94"/>
      <c r="P10" s="94"/>
      <c r="Q10" s="88"/>
      <c r="R10" s="95"/>
      <c r="S10" s="96"/>
      <c r="T10" s="97"/>
      <c r="U10" s="98"/>
      <c r="W10" s="156"/>
    </row>
    <row r="11" spans="1:23" s="99" customFormat="1" ht="18.600000000000001" customHeight="1" x14ac:dyDescent="0.3">
      <c r="A11" s="88" t="str">
        <f>"6591-"&amp;'Worksheet_(Ex1)'!C27&amp;"v"</f>
        <v>6591-2420v</v>
      </c>
      <c r="B11" s="89" t="s">
        <v>55</v>
      </c>
      <c r="C11" s="90">
        <v>445</v>
      </c>
      <c r="D11" s="89"/>
      <c r="E11" s="88"/>
      <c r="F11" s="150" t="s">
        <v>78</v>
      </c>
      <c r="G11" s="90">
        <v>997</v>
      </c>
      <c r="H11" s="90"/>
      <c r="I11" s="92"/>
      <c r="J11" s="92" t="s">
        <v>57</v>
      </c>
      <c r="K11" s="93"/>
      <c r="L11" s="89"/>
      <c r="M11" s="89"/>
      <c r="N11" s="94"/>
      <c r="O11" s="94"/>
      <c r="P11" s="94"/>
      <c r="Q11" s="88" t="s">
        <v>43</v>
      </c>
      <c r="R11" s="95">
        <f>-'Worksheet_(Ex1)'!C39</f>
        <v>15143.28</v>
      </c>
      <c r="S11" s="96">
        <f>'Worksheet_(Ex1)'!C27</f>
        <v>2420</v>
      </c>
      <c r="T11" s="97"/>
      <c r="U11" s="98"/>
    </row>
    <row r="12" spans="1:23" s="99" customFormat="1" ht="18.600000000000001" customHeight="1" x14ac:dyDescent="0.3">
      <c r="A12" s="88" t="str">
        <f>'Worksheet_(Ex1)'!C27&amp;"v-6597"</f>
        <v>2420v-6597</v>
      </c>
      <c r="B12" s="89"/>
      <c r="C12" s="90">
        <v>179</v>
      </c>
      <c r="D12" s="89"/>
      <c r="E12" s="88"/>
      <c r="F12" s="150" t="s">
        <v>78</v>
      </c>
      <c r="G12" s="90">
        <v>997</v>
      </c>
      <c r="H12" s="90"/>
      <c r="I12" s="92"/>
      <c r="J12" s="92" t="s">
        <v>88</v>
      </c>
      <c r="K12" s="93"/>
      <c r="L12" s="89"/>
      <c r="M12" s="89"/>
      <c r="N12" s="94"/>
      <c r="O12" s="94"/>
      <c r="P12" s="94"/>
      <c r="Q12" s="88" t="s">
        <v>31</v>
      </c>
      <c r="R12" s="95">
        <f>'Worksheet_(Ex1)'!C41</f>
        <v>0</v>
      </c>
      <c r="S12" s="96">
        <f>'Worksheet_(Ex1)'!C27</f>
        <v>2420</v>
      </c>
      <c r="T12" s="97"/>
      <c r="U12" s="98"/>
    </row>
    <row r="13" spans="1:23" s="119" customFormat="1" ht="18.600000000000001" customHeight="1" x14ac:dyDescent="0.3">
      <c r="A13" s="88"/>
      <c r="B13" s="89"/>
      <c r="C13" s="90"/>
      <c r="D13" s="89"/>
      <c r="E13" s="88"/>
      <c r="F13" s="91"/>
      <c r="G13" s="90"/>
      <c r="H13" s="90"/>
      <c r="I13" s="92"/>
      <c r="J13" s="92"/>
      <c r="K13" s="93"/>
      <c r="L13" s="89"/>
      <c r="M13" s="89"/>
      <c r="N13" s="94"/>
      <c r="O13" s="94"/>
      <c r="P13" s="94"/>
      <c r="Q13" s="88"/>
      <c r="R13" s="95"/>
      <c r="S13" s="96"/>
      <c r="T13" s="97"/>
      <c r="U13" s="98"/>
    </row>
    <row r="14" spans="1:23" s="86" customFormat="1" ht="18.600000000000001" customHeight="1" x14ac:dyDescent="0.3">
      <c r="A14" s="88" t="str">
        <f>'Worksheet_(Ex1)'!C6&amp;"v-6597"</f>
        <v>2410v-6597</v>
      </c>
      <c r="B14" s="89" t="s">
        <v>82</v>
      </c>
      <c r="C14" s="90">
        <v>179</v>
      </c>
      <c r="D14" s="89"/>
      <c r="E14" s="88"/>
      <c r="F14" s="150" t="s">
        <v>78</v>
      </c>
      <c r="G14" s="90">
        <v>997</v>
      </c>
      <c r="H14" s="90"/>
      <c r="I14" s="92"/>
      <c r="J14" s="92" t="s">
        <v>88</v>
      </c>
      <c r="K14" s="93"/>
      <c r="L14" s="89"/>
      <c r="M14" s="89"/>
      <c r="N14" s="94"/>
      <c r="O14" s="94"/>
      <c r="P14" s="94"/>
      <c r="Q14" s="88" t="s">
        <v>31</v>
      </c>
      <c r="R14" s="95" t="str">
        <f>IF('Worksheet_(Ex1)'!C20&gt;0,'Worksheet_(Ex1)'!C20,"")</f>
        <v/>
      </c>
      <c r="S14" s="96">
        <f>'Worksheet_(Ex1)'!C6</f>
        <v>2410</v>
      </c>
      <c r="T14" s="97"/>
      <c r="U14" s="98"/>
    </row>
    <row r="15" spans="1:23" s="86" customFormat="1" ht="18.600000000000001" customHeight="1" x14ac:dyDescent="0.3">
      <c r="A15" s="88" t="str">
        <f>"6597-"&amp;'Worksheet_(Ex1)'!C6&amp;"v"</f>
        <v>6597-2410v</v>
      </c>
      <c r="B15" s="89"/>
      <c r="C15" s="90">
        <v>178</v>
      </c>
      <c r="D15" s="90"/>
      <c r="E15" s="88"/>
      <c r="F15" s="150" t="s">
        <v>78</v>
      </c>
      <c r="G15" s="90">
        <v>997</v>
      </c>
      <c r="H15" s="90"/>
      <c r="I15" s="92"/>
      <c r="J15" s="92" t="s">
        <v>88</v>
      </c>
      <c r="K15" s="93"/>
      <c r="L15" s="89"/>
      <c r="M15" s="89"/>
      <c r="N15" s="94"/>
      <c r="O15" s="94"/>
      <c r="P15" s="94"/>
      <c r="Q15" s="88" t="s">
        <v>43</v>
      </c>
      <c r="R15" s="95" t="str">
        <f>IF('Worksheet_(Ex1)'!C20&lt;0,-'Worksheet_(Ex1)'!C20,"")</f>
        <v/>
      </c>
      <c r="S15" s="96">
        <f>'Worksheet_(Ex1)'!C6</f>
        <v>2410</v>
      </c>
      <c r="T15" s="97"/>
      <c r="U15" s="98"/>
    </row>
    <row r="16" spans="1:23" s="87" customFormat="1" ht="18.600000000000001" customHeight="1" x14ac:dyDescent="0.3">
      <c r="A16" s="88" t="str">
        <f>"6591-"&amp;'Worksheet_(Ex1)'!C27&amp;"v"</f>
        <v>6591-2420v</v>
      </c>
      <c r="B16" s="89" t="s">
        <v>83</v>
      </c>
      <c r="C16" s="90">
        <v>445</v>
      </c>
      <c r="D16" s="90"/>
      <c r="E16" s="88"/>
      <c r="F16" s="150" t="s">
        <v>78</v>
      </c>
      <c r="G16" s="90">
        <v>997</v>
      </c>
      <c r="H16" s="90"/>
      <c r="I16" s="92"/>
      <c r="J16" s="92" t="s">
        <v>57</v>
      </c>
      <c r="K16" s="93"/>
      <c r="L16" s="89"/>
      <c r="M16" s="89"/>
      <c r="N16" s="94"/>
      <c r="O16" s="94"/>
      <c r="P16" s="94"/>
      <c r="Q16" s="88" t="s">
        <v>43</v>
      </c>
      <c r="R16" s="95">
        <f>IF('Worksheet_(Ex1)'!C40&lt;0,-'Worksheet_(Ex1)'!C40,"")</f>
        <v>115.61000000000058</v>
      </c>
      <c r="S16" s="96">
        <f>'Worksheet_(Ex1)'!C27</f>
        <v>2420</v>
      </c>
      <c r="T16" s="97"/>
      <c r="U16" s="98"/>
    </row>
    <row r="17" spans="1:21" s="85" customFormat="1" ht="18.600000000000001" customHeight="1" x14ac:dyDescent="0.3">
      <c r="A17" s="88" t="str">
        <f>'Worksheet_(Ex1)'!C27&amp;"v-6597"</f>
        <v>2420v-6597</v>
      </c>
      <c r="B17" s="161"/>
      <c r="C17" s="90">
        <v>179</v>
      </c>
      <c r="D17" s="90"/>
      <c r="E17" s="162"/>
      <c r="F17" s="150" t="s">
        <v>78</v>
      </c>
      <c r="G17" s="90">
        <v>997</v>
      </c>
      <c r="H17" s="163"/>
      <c r="I17" s="165"/>
      <c r="J17" s="92" t="s">
        <v>88</v>
      </c>
      <c r="K17" s="166"/>
      <c r="L17" s="161"/>
      <c r="M17" s="161"/>
      <c r="N17" s="167"/>
      <c r="O17" s="167"/>
      <c r="P17" s="167"/>
      <c r="Q17" s="88" t="s">
        <v>31</v>
      </c>
      <c r="R17" s="95" t="str">
        <f>IF('Worksheet_(Ex1)'!C40&gt;0,'Worksheet_(Ex1)'!C40,"")</f>
        <v/>
      </c>
      <c r="S17" s="96">
        <f>'Worksheet_(Ex1)'!C27</f>
        <v>2420</v>
      </c>
      <c r="T17" s="169"/>
      <c r="U17" s="98"/>
    </row>
    <row r="18" spans="1:21" s="85" customFormat="1" ht="18.600000000000001" customHeight="1" x14ac:dyDescent="0.3">
      <c r="A18" s="170"/>
      <c r="B18" s="171"/>
      <c r="C18" s="152"/>
      <c r="D18" s="171"/>
      <c r="E18" s="170"/>
      <c r="F18" s="150"/>
      <c r="G18" s="152"/>
      <c r="H18" s="152"/>
      <c r="I18" s="172"/>
      <c r="J18" s="172"/>
      <c r="K18" s="44"/>
      <c r="L18" s="171"/>
      <c r="M18" s="171"/>
      <c r="N18" s="173"/>
      <c r="O18" s="173"/>
      <c r="P18" s="173"/>
      <c r="Q18" s="170"/>
      <c r="R18" s="160"/>
      <c r="S18" s="96"/>
      <c r="T18" s="169"/>
      <c r="U18" s="98"/>
    </row>
    <row r="19" spans="1:21" s="54" customFormat="1" ht="0.95" customHeight="1" x14ac:dyDescent="0.25">
      <c r="A19" s="45"/>
      <c r="B19" s="46"/>
      <c r="C19" s="47"/>
      <c r="D19" s="46"/>
      <c r="E19" s="45"/>
      <c r="F19" s="48"/>
      <c r="G19" s="49"/>
      <c r="H19" s="49"/>
      <c r="I19" s="50"/>
      <c r="J19" s="50"/>
      <c r="K19" s="44"/>
      <c r="L19" s="46"/>
      <c r="M19" s="46"/>
      <c r="N19" s="51"/>
      <c r="O19" s="51"/>
      <c r="P19" s="51"/>
      <c r="Q19" s="45"/>
      <c r="R19" s="52"/>
      <c r="S19" s="51"/>
      <c r="T19" s="53"/>
      <c r="U19" s="53"/>
    </row>
    <row r="20" spans="1:21" s="62" customFormat="1" ht="14.25" customHeight="1" x14ac:dyDescent="0.25">
      <c r="A20" s="55"/>
      <c r="B20" s="56" t="s">
        <v>44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 t="s">
        <v>45</v>
      </c>
      <c r="Q20" s="59"/>
      <c r="R20" s="83">
        <f>SUM(R8:R12)</f>
        <v>15143.28</v>
      </c>
      <c r="S20" s="56" t="s">
        <v>46</v>
      </c>
      <c r="T20" s="60"/>
      <c r="U20" s="61"/>
    </row>
    <row r="21" spans="1:21" s="54" customFormat="1" ht="15" customHeight="1" x14ac:dyDescent="0.25">
      <c r="A21" s="121"/>
      <c r="B21" s="131" t="s">
        <v>91</v>
      </c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63" t="s">
        <v>47</v>
      </c>
      <c r="T21" s="64" t="s">
        <v>48</v>
      </c>
      <c r="U21" s="65"/>
    </row>
    <row r="22" spans="1:21" s="54" customFormat="1" ht="13.9" customHeight="1" x14ac:dyDescent="0.25">
      <c r="A22" s="121"/>
      <c r="B22" s="133" t="s">
        <v>84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9"/>
      <c r="S22" s="66" t="s">
        <v>49</v>
      </c>
      <c r="T22" s="67" t="s">
        <v>50</v>
      </c>
      <c r="U22" s="68"/>
    </row>
    <row r="23" spans="1:21" s="54" customFormat="1" ht="13.9" customHeight="1" x14ac:dyDescent="0.25">
      <c r="A23" s="121"/>
      <c r="B23" s="133" t="s">
        <v>85</v>
      </c>
      <c r="C23" s="134"/>
      <c r="D23" s="134"/>
      <c r="E23" s="134"/>
      <c r="F23" s="134"/>
      <c r="G23" s="134"/>
      <c r="H23" s="142"/>
      <c r="I23" s="142"/>
      <c r="J23" s="142"/>
      <c r="K23" s="142"/>
      <c r="L23" s="142"/>
      <c r="M23" s="142"/>
      <c r="N23" s="134"/>
      <c r="O23" s="134"/>
      <c r="P23" s="134"/>
      <c r="Q23" s="134"/>
      <c r="R23" s="139"/>
      <c r="S23" s="66" t="s">
        <v>49</v>
      </c>
      <c r="T23" s="67" t="s">
        <v>68</v>
      </c>
      <c r="U23" s="68"/>
    </row>
    <row r="24" spans="1:21" s="54" customFormat="1" ht="13.9" customHeight="1" x14ac:dyDescent="0.25">
      <c r="A24" s="121"/>
      <c r="B24" s="147" t="str">
        <f xml:space="preserve">      "**This will balance AFRS to CAMS in Fund 997 GL"&amp;'Worksheet_(Ex1)'!C6</f>
        <v>**This will balance AFRS to CAMS in Fund 997 GL2410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34"/>
      <c r="O24" s="134"/>
      <c r="P24" s="134"/>
      <c r="Q24" s="134"/>
      <c r="R24" s="139"/>
      <c r="S24" s="66"/>
      <c r="T24" s="67"/>
      <c r="U24" s="68"/>
    </row>
    <row r="25" spans="1:21" s="54" customFormat="1" ht="13.9" customHeight="1" x14ac:dyDescent="0.25">
      <c r="A25" s="121"/>
      <c r="B25" s="141"/>
      <c r="C25" s="148" t="s">
        <v>72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9"/>
      <c r="S25" s="66"/>
      <c r="T25" s="67"/>
      <c r="U25" s="68"/>
    </row>
    <row r="26" spans="1:21" s="54" customFormat="1" ht="13.9" customHeight="1" x14ac:dyDescent="0.25">
      <c r="A26" s="121"/>
      <c r="B26" s="133" t="s">
        <v>86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40"/>
      <c r="S26" s="66"/>
      <c r="T26" s="67"/>
      <c r="U26" s="68"/>
    </row>
    <row r="27" spans="1:21" s="54" customFormat="1" ht="13.9" customHeight="1" x14ac:dyDescent="0.25">
      <c r="A27" s="121"/>
      <c r="B27" s="132" t="s">
        <v>87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101"/>
      <c r="S27" s="66"/>
      <c r="T27" s="67"/>
      <c r="U27" s="68"/>
    </row>
    <row r="28" spans="1:21" s="54" customFormat="1" ht="13.9" customHeight="1" x14ac:dyDescent="0.25">
      <c r="A28" s="121"/>
      <c r="B28" s="129"/>
      <c r="C28" s="127" t="str">
        <f>"**This will balance AFRS to CAMS in Fund 997 GL"&amp;'Worksheet_(Ex1)'!C27</f>
        <v>**This will balance AFRS to CAMS in Fund 997 GL2420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01"/>
      <c r="S28" s="66"/>
      <c r="T28" s="67"/>
      <c r="U28" s="68"/>
    </row>
    <row r="29" spans="1:21" s="54" customFormat="1" ht="13.9" customHeight="1" x14ac:dyDescent="0.25">
      <c r="A29" s="121"/>
      <c r="B29" s="128"/>
      <c r="C29" s="149" t="s">
        <v>97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126"/>
      <c r="S29" s="63"/>
      <c r="T29" s="84"/>
      <c r="U29" s="68"/>
    </row>
    <row r="30" spans="1:21" s="54" customFormat="1" ht="13.9" customHeight="1" x14ac:dyDescent="0.25">
      <c r="A30" s="121"/>
      <c r="B30" s="133" t="s">
        <v>99</v>
      </c>
      <c r="C30" s="13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126"/>
      <c r="S30" s="63"/>
      <c r="T30" s="84"/>
      <c r="U30" s="68"/>
    </row>
    <row r="31" spans="1:21" s="54" customFormat="1" ht="13.9" customHeight="1" x14ac:dyDescent="0.25">
      <c r="A31" s="120" t="s">
        <v>63</v>
      </c>
      <c r="B31" s="54" t="s">
        <v>98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5"/>
      <c r="S31" s="63"/>
      <c r="T31" s="84"/>
      <c r="U31" s="68"/>
    </row>
    <row r="32" spans="1:21" s="11" customFormat="1" ht="11.25" customHeight="1" x14ac:dyDescent="0.25">
      <c r="A32" s="121"/>
      <c r="B32" s="69" t="s">
        <v>51</v>
      </c>
      <c r="C32" s="70"/>
      <c r="D32" s="70"/>
      <c r="E32" s="70"/>
      <c r="F32" s="70"/>
      <c r="G32" s="71"/>
      <c r="H32" s="69" t="s">
        <v>52</v>
      </c>
      <c r="I32" s="71"/>
      <c r="J32" s="69" t="s">
        <v>53</v>
      </c>
      <c r="K32" s="71"/>
      <c r="L32" s="69" t="s">
        <v>54</v>
      </c>
      <c r="M32" s="70"/>
      <c r="N32" s="70"/>
      <c r="O32" s="70"/>
      <c r="P32" s="70"/>
      <c r="Q32" s="71"/>
      <c r="R32" s="72" t="s">
        <v>53</v>
      </c>
      <c r="S32" s="73"/>
      <c r="T32" s="74"/>
      <c r="U32" s="29"/>
    </row>
    <row r="33" spans="1:21" ht="14.25" customHeight="1" x14ac:dyDescent="0.2">
      <c r="A33" s="117"/>
      <c r="B33" s="77"/>
      <c r="C33" s="76"/>
      <c r="D33" s="76"/>
      <c r="E33" s="76"/>
      <c r="F33" s="76"/>
      <c r="G33" s="38"/>
      <c r="H33" s="77"/>
      <c r="I33" s="38"/>
      <c r="J33" s="78"/>
      <c r="K33" s="33"/>
      <c r="L33" s="77"/>
      <c r="M33" s="76"/>
      <c r="N33" s="76"/>
      <c r="O33" s="76"/>
      <c r="P33" s="76"/>
      <c r="Q33" s="38"/>
      <c r="R33" s="75"/>
      <c r="S33" s="77"/>
      <c r="T33" s="76"/>
      <c r="U33" s="38"/>
    </row>
    <row r="34" spans="1:21" ht="24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 spans="1:21" ht="24" customHeight="1" x14ac:dyDescent="0.2">
      <c r="A35" s="79"/>
      <c r="B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:21" ht="24" customHeight="1" x14ac:dyDescent="0.2">
      <c r="A36" s="79"/>
      <c r="B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spans="1:21" ht="24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spans="1:21" ht="24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1:21" ht="24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1:21" ht="24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1:2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</sheetData>
  <mergeCells count="1">
    <mergeCell ref="I4:J4"/>
  </mergeCells>
  <printOptions horizontalCentered="1" verticalCentered="1"/>
  <pageMargins left="0.18" right="0.18" top="0.71" bottom="0.18" header="0.25" footer="0.5"/>
  <pageSetup paperSize="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44"/>
  <sheetViews>
    <sheetView zoomScale="75" workbookViewId="0"/>
  </sheetViews>
  <sheetFormatPr defaultColWidth="9.28515625" defaultRowHeight="12.75" x14ac:dyDescent="0.2"/>
  <cols>
    <col min="1" max="1" width="25.42578125" style="22" customWidth="1"/>
    <col min="2" max="2" width="3.28515625" style="22" customWidth="1"/>
    <col min="3" max="3" width="7.28515625" style="22" customWidth="1"/>
    <col min="4" max="4" width="3.7109375" style="22" customWidth="1"/>
    <col min="5" max="5" width="3.42578125" style="22" customWidth="1"/>
    <col min="6" max="6" width="6.7109375" style="22" customWidth="1"/>
    <col min="7" max="7" width="5.42578125" style="22" customWidth="1"/>
    <col min="8" max="8" width="5.7109375" style="22" customWidth="1"/>
    <col min="9" max="9" width="9.28515625" style="22"/>
    <col min="10" max="10" width="5.7109375" style="22" customWidth="1"/>
    <col min="11" max="11" width="6.28515625" style="22" customWidth="1"/>
    <col min="12" max="12" width="5" style="22" customWidth="1"/>
    <col min="13" max="13" width="4.42578125" style="22" customWidth="1"/>
    <col min="14" max="14" width="5" style="22" customWidth="1"/>
    <col min="15" max="15" width="5.28515625" style="22" customWidth="1"/>
    <col min="16" max="16" width="11" style="22" customWidth="1"/>
    <col min="17" max="17" width="4.7109375" style="22" customWidth="1"/>
    <col min="18" max="18" width="24.28515625" style="22" customWidth="1"/>
    <col min="19" max="19" width="9.28515625" style="22"/>
    <col min="20" max="20" width="10.28515625" style="22" customWidth="1"/>
    <col min="21" max="21" width="10" style="22" bestFit="1" customWidth="1"/>
    <col min="22" max="16384" width="9.28515625" style="22"/>
  </cols>
  <sheetData>
    <row r="1" spans="1:21" s="11" customFormat="1" ht="8.25" x14ac:dyDescent="0.15">
      <c r="A1" s="1"/>
      <c r="B1" s="2"/>
      <c r="C1" s="2"/>
      <c r="D1" s="3"/>
      <c r="E1" s="4" t="s">
        <v>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7" t="s">
        <v>1</v>
      </c>
      <c r="S1" s="8" t="s">
        <v>2</v>
      </c>
      <c r="T1" s="9"/>
      <c r="U1" s="10"/>
    </row>
    <row r="2" spans="1:21" ht="17.25" customHeight="1" x14ac:dyDescent="0.25">
      <c r="A2" s="12" t="s">
        <v>3</v>
      </c>
      <c r="B2" s="13"/>
      <c r="C2" s="13"/>
      <c r="D2" s="14"/>
      <c r="E2" s="15" t="s">
        <v>79</v>
      </c>
      <c r="F2" s="16"/>
      <c r="G2" s="16"/>
      <c r="H2" s="16"/>
      <c r="I2" s="16"/>
      <c r="J2" s="16"/>
      <c r="K2" s="16"/>
      <c r="L2" s="17" t="s">
        <v>4</v>
      </c>
      <c r="M2" s="80" t="s">
        <v>74</v>
      </c>
      <c r="N2" s="16"/>
      <c r="O2" s="16"/>
      <c r="P2" s="16" t="s">
        <v>73</v>
      </c>
      <c r="Q2" s="14"/>
      <c r="R2" s="18" t="s">
        <v>78</v>
      </c>
      <c r="S2" s="19" t="s">
        <v>5</v>
      </c>
      <c r="T2" s="20" t="s">
        <v>6</v>
      </c>
      <c r="U2" s="21"/>
    </row>
    <row r="3" spans="1:21" s="11" customFormat="1" ht="11.25" customHeight="1" x14ac:dyDescent="0.2">
      <c r="A3" s="23"/>
      <c r="B3" s="5"/>
      <c r="C3" s="5"/>
      <c r="D3" s="24"/>
      <c r="E3" s="25" t="s">
        <v>7</v>
      </c>
      <c r="F3" s="5"/>
      <c r="G3" s="6"/>
      <c r="H3" s="4" t="s">
        <v>8</v>
      </c>
      <c r="I3" s="26"/>
      <c r="J3" s="26"/>
      <c r="K3" s="6"/>
      <c r="L3" s="4" t="s">
        <v>9</v>
      </c>
      <c r="M3" s="5"/>
      <c r="N3" s="5"/>
      <c r="O3" s="6"/>
      <c r="P3" s="27" t="s">
        <v>10</v>
      </c>
      <c r="Q3" s="10"/>
      <c r="R3" s="28"/>
      <c r="S3" s="19" t="s">
        <v>5</v>
      </c>
      <c r="T3" s="20" t="s">
        <v>11</v>
      </c>
      <c r="U3" s="29"/>
    </row>
    <row r="4" spans="1:21" ht="15.75" customHeight="1" x14ac:dyDescent="0.25">
      <c r="A4" s="30"/>
      <c r="B4" s="16"/>
      <c r="C4" s="16"/>
      <c r="D4" s="14"/>
      <c r="E4" s="151" t="s">
        <v>76</v>
      </c>
      <c r="F4" s="81"/>
      <c r="G4" s="33"/>
      <c r="H4" s="82"/>
      <c r="I4" s="239" t="s">
        <v>75</v>
      </c>
      <c r="J4" s="239"/>
      <c r="K4" s="14"/>
      <c r="L4" s="31"/>
      <c r="M4" s="32"/>
      <c r="N4" s="13"/>
      <c r="O4" s="33"/>
      <c r="P4" s="34"/>
      <c r="Q4" s="35"/>
      <c r="R4" s="36" t="s">
        <v>12</v>
      </c>
      <c r="S4" s="19" t="s">
        <v>5</v>
      </c>
      <c r="T4" s="37" t="s">
        <v>13</v>
      </c>
      <c r="U4" s="38"/>
    </row>
    <row r="5" spans="1:21" s="41" customFormat="1" ht="8.25" x14ac:dyDescent="0.15">
      <c r="A5" s="7"/>
      <c r="B5" s="7"/>
      <c r="C5" s="7"/>
      <c r="D5" s="7" t="s">
        <v>14</v>
      </c>
      <c r="E5" s="7" t="s">
        <v>15</v>
      </c>
      <c r="F5" s="7"/>
      <c r="G5" s="7"/>
      <c r="H5" s="39" t="s">
        <v>16</v>
      </c>
      <c r="I5" s="40" t="s">
        <v>17</v>
      </c>
      <c r="J5" s="7"/>
      <c r="K5" s="7" t="s">
        <v>18</v>
      </c>
      <c r="L5" s="7"/>
      <c r="M5" s="7"/>
      <c r="N5" s="7"/>
      <c r="O5" s="7"/>
      <c r="P5" s="7"/>
      <c r="Q5" s="7"/>
      <c r="R5" s="7"/>
      <c r="S5" s="7" t="s">
        <v>19</v>
      </c>
      <c r="T5" s="7" t="s">
        <v>20</v>
      </c>
      <c r="U5" s="7" t="s">
        <v>20</v>
      </c>
    </row>
    <row r="6" spans="1:21" s="41" customFormat="1" ht="8.25" x14ac:dyDescent="0.15">
      <c r="A6" s="42" t="s">
        <v>21</v>
      </c>
      <c r="B6" s="42"/>
      <c r="C6" s="42" t="s">
        <v>22</v>
      </c>
      <c r="D6" s="42" t="s">
        <v>23</v>
      </c>
      <c r="E6" s="42" t="s">
        <v>24</v>
      </c>
      <c r="F6" s="42" t="s">
        <v>25</v>
      </c>
      <c r="G6" s="42" t="s">
        <v>26</v>
      </c>
      <c r="H6" s="7" t="s">
        <v>27</v>
      </c>
      <c r="I6" s="7" t="s">
        <v>28</v>
      </c>
      <c r="J6" s="42" t="s">
        <v>18</v>
      </c>
      <c r="K6" s="42" t="s">
        <v>18</v>
      </c>
      <c r="L6" s="42" t="s">
        <v>29</v>
      </c>
      <c r="M6" s="42"/>
      <c r="N6" s="42" t="s">
        <v>30</v>
      </c>
      <c r="O6" s="42" t="s">
        <v>30</v>
      </c>
      <c r="P6" s="42" t="s">
        <v>18</v>
      </c>
      <c r="Q6" s="42" t="s">
        <v>31</v>
      </c>
      <c r="R6" s="42" t="s">
        <v>32</v>
      </c>
      <c r="S6" s="42" t="s">
        <v>33</v>
      </c>
      <c r="T6" s="42" t="s">
        <v>34</v>
      </c>
      <c r="U6" s="42" t="s">
        <v>34</v>
      </c>
    </row>
    <row r="7" spans="1:21" s="41" customFormat="1" ht="8.25" x14ac:dyDescent="0.15">
      <c r="A7" s="43"/>
      <c r="B7" s="43"/>
      <c r="C7" s="43" t="s">
        <v>35</v>
      </c>
      <c r="D7" s="43" t="s">
        <v>36</v>
      </c>
      <c r="E7" s="43" t="s">
        <v>37</v>
      </c>
      <c r="F7" s="43"/>
      <c r="G7" s="43"/>
      <c r="H7" s="43" t="s">
        <v>38</v>
      </c>
      <c r="I7" s="43" t="s">
        <v>38</v>
      </c>
      <c r="J7" s="43" t="s">
        <v>39</v>
      </c>
      <c r="K7" s="43" t="s">
        <v>39</v>
      </c>
      <c r="L7" s="43" t="s">
        <v>38</v>
      </c>
      <c r="M7" s="43"/>
      <c r="N7" s="43" t="s">
        <v>40</v>
      </c>
      <c r="O7" s="43" t="s">
        <v>41</v>
      </c>
      <c r="P7" s="43" t="s">
        <v>42</v>
      </c>
      <c r="Q7" s="43" t="s">
        <v>43</v>
      </c>
      <c r="R7" s="43"/>
      <c r="S7" s="43" t="s">
        <v>34</v>
      </c>
      <c r="T7" s="43" t="s">
        <v>31</v>
      </c>
      <c r="U7" s="43" t="s">
        <v>43</v>
      </c>
    </row>
    <row r="8" spans="1:21" s="99" customFormat="1" ht="18.600000000000001" customHeight="1" x14ac:dyDescent="0.3">
      <c r="A8" s="88" t="str">
        <f>'Worksheet_(Ex1)'!C6&amp;"V-6525"</f>
        <v>2410V-6525</v>
      </c>
      <c r="B8" s="89" t="s">
        <v>56</v>
      </c>
      <c r="C8" s="90">
        <v>335</v>
      </c>
      <c r="D8" s="89"/>
      <c r="E8" s="88"/>
      <c r="F8" s="150" t="s">
        <v>78</v>
      </c>
      <c r="G8" s="152" t="s">
        <v>77</v>
      </c>
      <c r="H8" s="152" t="s">
        <v>77</v>
      </c>
      <c r="I8" s="92" t="s">
        <v>80</v>
      </c>
      <c r="J8" s="92" t="s">
        <v>74</v>
      </c>
      <c r="K8" s="93"/>
      <c r="L8" s="89"/>
      <c r="M8" s="89"/>
      <c r="N8" s="94"/>
      <c r="O8" s="94"/>
      <c r="P8" s="94"/>
      <c r="Q8" s="88" t="s">
        <v>31</v>
      </c>
      <c r="R8" s="95">
        <f>'Worksheet_(Ex1)'!D19</f>
        <v>0</v>
      </c>
      <c r="S8" s="96">
        <f>'Worksheet_(Ex1)'!C6</f>
        <v>2410</v>
      </c>
      <c r="T8" s="97"/>
      <c r="U8" s="98"/>
    </row>
    <row r="9" spans="1:21" s="99" customFormat="1" ht="18.600000000000001" customHeight="1" x14ac:dyDescent="0.3">
      <c r="A9" s="88" t="str">
        <f>"3213-"&amp;'Worksheet_(Ex1)'!C6&amp;"V"</f>
        <v>3213-2410V</v>
      </c>
      <c r="B9" s="89"/>
      <c r="C9" s="90">
        <v>534</v>
      </c>
      <c r="D9" s="89"/>
      <c r="E9" s="88"/>
      <c r="F9" s="150" t="s">
        <v>78</v>
      </c>
      <c r="G9" s="152" t="s">
        <v>77</v>
      </c>
      <c r="H9" s="152" t="s">
        <v>77</v>
      </c>
      <c r="I9" s="92" t="s">
        <v>80</v>
      </c>
      <c r="J9" s="92"/>
      <c r="K9" s="93"/>
      <c r="L9" s="89"/>
      <c r="M9" s="89"/>
      <c r="N9" s="94" t="s">
        <v>67</v>
      </c>
      <c r="O9" s="94">
        <v>18</v>
      </c>
      <c r="P9" s="94"/>
      <c r="Q9" s="88" t="s">
        <v>43</v>
      </c>
      <c r="R9" s="95">
        <f>-'Worksheet_(Ex1)'!D21</f>
        <v>0</v>
      </c>
      <c r="S9" s="96">
        <f>'Worksheet_(Ex1)'!C6</f>
        <v>2410</v>
      </c>
      <c r="T9" s="97"/>
      <c r="U9" s="98"/>
    </row>
    <row r="10" spans="1:21" s="99" customFormat="1" ht="18.600000000000001" customHeight="1" x14ac:dyDescent="0.3">
      <c r="A10" s="88"/>
      <c r="B10" s="89"/>
      <c r="C10" s="90"/>
      <c r="D10" s="89"/>
      <c r="E10" s="88"/>
      <c r="F10" s="150"/>
      <c r="G10" s="152"/>
      <c r="H10" s="152"/>
      <c r="I10" s="92"/>
      <c r="J10" s="92"/>
      <c r="K10" s="93"/>
      <c r="L10" s="89"/>
      <c r="M10" s="89"/>
      <c r="N10" s="94"/>
      <c r="O10" s="94"/>
      <c r="P10" s="94"/>
      <c r="Q10" s="88"/>
      <c r="R10" s="95"/>
      <c r="S10" s="96"/>
      <c r="T10" s="97"/>
      <c r="U10" s="98"/>
    </row>
    <row r="11" spans="1:21" s="86" customFormat="1" ht="18.600000000000001" customHeight="1" x14ac:dyDescent="0.3">
      <c r="A11" s="88" t="str">
        <f>"6511-"&amp;'Worksheet_(Ex1)'!C27&amp;"V"</f>
        <v>6511-2420V</v>
      </c>
      <c r="B11" s="89" t="s">
        <v>55</v>
      </c>
      <c r="C11" s="90">
        <v>532</v>
      </c>
      <c r="D11" s="89"/>
      <c r="E11" s="88"/>
      <c r="F11" s="150" t="s">
        <v>78</v>
      </c>
      <c r="G11" s="152" t="s">
        <v>77</v>
      </c>
      <c r="H11" s="152" t="s">
        <v>77</v>
      </c>
      <c r="I11" s="92" t="s">
        <v>80</v>
      </c>
      <c r="J11" s="92" t="s">
        <v>57</v>
      </c>
      <c r="K11" s="93"/>
      <c r="L11" s="89"/>
      <c r="M11" s="89"/>
      <c r="N11" s="94"/>
      <c r="O11" s="94"/>
      <c r="P11" s="94"/>
      <c r="Q11" s="88" t="s">
        <v>43</v>
      </c>
      <c r="R11" s="95">
        <f>-'Worksheet_(Ex1)'!D39</f>
        <v>3305.04</v>
      </c>
      <c r="S11" s="96">
        <f>'Worksheet_(Ex1)'!C27</f>
        <v>2420</v>
      </c>
      <c r="T11" s="97"/>
      <c r="U11" s="98"/>
    </row>
    <row r="12" spans="1:21" s="99" customFormat="1" ht="18.600000000000001" customHeight="1" x14ac:dyDescent="0.3">
      <c r="A12" s="88" t="str">
        <f>'Worksheet_(Ex1)'!C27&amp;"-3213"</f>
        <v>2420-3213</v>
      </c>
      <c r="B12" s="89"/>
      <c r="C12" s="90">
        <v>533</v>
      </c>
      <c r="D12" s="89"/>
      <c r="E12" s="88"/>
      <c r="F12" s="150" t="s">
        <v>78</v>
      </c>
      <c r="G12" s="152" t="s">
        <v>77</v>
      </c>
      <c r="H12" s="152" t="s">
        <v>77</v>
      </c>
      <c r="I12" s="92" t="s">
        <v>80</v>
      </c>
      <c r="J12" s="92"/>
      <c r="K12" s="93"/>
      <c r="L12" s="89"/>
      <c r="M12" s="89"/>
      <c r="N12" s="94" t="s">
        <v>67</v>
      </c>
      <c r="O12" s="94">
        <v>18</v>
      </c>
      <c r="P12" s="94"/>
      <c r="Q12" s="88" t="s">
        <v>31</v>
      </c>
      <c r="R12" s="95">
        <f>'Worksheet_(Ex1)'!D41</f>
        <v>0</v>
      </c>
      <c r="S12" s="96">
        <f>'Worksheet_(Ex1)'!C27</f>
        <v>2420</v>
      </c>
      <c r="T12" s="97"/>
      <c r="U12" s="98"/>
    </row>
    <row r="13" spans="1:21" s="99" customFormat="1" ht="18.600000000000001" customHeight="1" x14ac:dyDescent="0.3">
      <c r="A13" s="88"/>
      <c r="B13" s="89"/>
      <c r="C13" s="90"/>
      <c r="D13" s="89"/>
      <c r="E13" s="88"/>
      <c r="F13" s="91"/>
      <c r="G13" s="90"/>
      <c r="H13" s="90"/>
      <c r="I13" s="92"/>
      <c r="J13" s="92"/>
      <c r="K13" s="93"/>
      <c r="L13" s="89"/>
      <c r="M13" s="89"/>
      <c r="N13" s="94"/>
      <c r="O13" s="94"/>
      <c r="P13" s="94"/>
      <c r="Q13" s="88"/>
      <c r="R13" s="95"/>
      <c r="S13" s="96"/>
      <c r="T13" s="97"/>
      <c r="U13" s="98"/>
    </row>
    <row r="14" spans="1:21" s="99" customFormat="1" ht="18.600000000000001" customHeight="1" x14ac:dyDescent="0.3">
      <c r="A14" s="88" t="str">
        <f>'Worksheet_(Ex1)'!C6&amp;"v-6525"</f>
        <v>2410v-6525</v>
      </c>
      <c r="B14" s="89" t="s">
        <v>82</v>
      </c>
      <c r="C14" s="90">
        <v>335</v>
      </c>
      <c r="D14" s="89"/>
      <c r="E14" s="88"/>
      <c r="F14" s="150" t="s">
        <v>78</v>
      </c>
      <c r="G14" s="152" t="s">
        <v>77</v>
      </c>
      <c r="H14" s="152" t="s">
        <v>77</v>
      </c>
      <c r="I14" s="92" t="s">
        <v>80</v>
      </c>
      <c r="J14" s="92" t="s">
        <v>74</v>
      </c>
      <c r="K14" s="93"/>
      <c r="L14" s="89"/>
      <c r="M14" s="89"/>
      <c r="N14" s="94"/>
      <c r="O14" s="94"/>
      <c r="P14" s="94"/>
      <c r="Q14" s="88" t="s">
        <v>31</v>
      </c>
      <c r="R14" s="95" t="str">
        <f>IF('Worksheet_(Ex1)'!D20&gt;0,'Worksheet_(Ex1)'!D20,"")</f>
        <v/>
      </c>
      <c r="S14" s="96">
        <f>'Worksheet_(Ex1)'!C6</f>
        <v>2410</v>
      </c>
      <c r="T14" s="97"/>
      <c r="U14" s="98"/>
    </row>
    <row r="15" spans="1:21" s="99" customFormat="1" ht="18.600000000000001" customHeight="1" x14ac:dyDescent="0.3">
      <c r="A15" s="88" t="str">
        <f>"3213-"&amp;'Worksheet_(Ex1)'!C6&amp;"v"</f>
        <v>3213-2410v</v>
      </c>
      <c r="B15" s="89"/>
      <c r="C15" s="90">
        <v>534</v>
      </c>
      <c r="D15" s="89"/>
      <c r="E15" s="88"/>
      <c r="F15" s="150" t="s">
        <v>78</v>
      </c>
      <c r="G15" s="152" t="s">
        <v>77</v>
      </c>
      <c r="H15" s="152" t="s">
        <v>77</v>
      </c>
      <c r="I15" s="92" t="s">
        <v>80</v>
      </c>
      <c r="J15" s="92"/>
      <c r="K15" s="93"/>
      <c r="L15" s="89"/>
      <c r="M15" s="89"/>
      <c r="N15" s="94" t="s">
        <v>67</v>
      </c>
      <c r="O15" s="94">
        <v>18</v>
      </c>
      <c r="P15" s="94"/>
      <c r="Q15" s="88" t="s">
        <v>43</v>
      </c>
      <c r="R15" s="95" t="str">
        <f>IF('Worksheet_(Ex1)'!D20&lt;0,-'Worksheet_(Ex1)'!D20,"")</f>
        <v/>
      </c>
      <c r="S15" s="96">
        <f>'Worksheet_(Ex1)'!C6</f>
        <v>2410</v>
      </c>
      <c r="T15" s="97"/>
      <c r="U15" s="98"/>
    </row>
    <row r="16" spans="1:21" s="86" customFormat="1" ht="18.600000000000001" customHeight="1" x14ac:dyDescent="0.3">
      <c r="A16" s="88" t="str">
        <f>"6511-"&amp;'Worksheet_(Ex1)'!C27&amp;"v"</f>
        <v>6511-2420v</v>
      </c>
      <c r="B16" s="89" t="s">
        <v>83</v>
      </c>
      <c r="C16" s="90">
        <v>532</v>
      </c>
      <c r="D16" s="89"/>
      <c r="E16" s="88"/>
      <c r="F16" s="150" t="s">
        <v>78</v>
      </c>
      <c r="G16" s="152" t="s">
        <v>77</v>
      </c>
      <c r="H16" s="152" t="s">
        <v>77</v>
      </c>
      <c r="I16" s="92" t="s">
        <v>80</v>
      </c>
      <c r="J16" s="92" t="s">
        <v>57</v>
      </c>
      <c r="K16" s="93"/>
      <c r="L16" s="89"/>
      <c r="M16" s="89"/>
      <c r="N16" s="94"/>
      <c r="O16" s="94"/>
      <c r="P16" s="94"/>
      <c r="Q16" s="88" t="s">
        <v>43</v>
      </c>
      <c r="R16" s="95">
        <f>IF('Worksheet_(Ex1)'!D40&lt;0,-'Worksheet_(Ex1)'!D40,"")</f>
        <v>0.9500000000007276</v>
      </c>
      <c r="S16" s="96">
        <f>'Worksheet_(Ex1)'!C27</f>
        <v>2420</v>
      </c>
      <c r="T16" s="97"/>
      <c r="U16" s="98"/>
    </row>
    <row r="17" spans="1:21" s="87" customFormat="1" ht="18.600000000000001" customHeight="1" x14ac:dyDescent="0.3">
      <c r="A17" s="88" t="str">
        <f>"(6511)-("&amp;'Worksheet_(Ex1)'!C27&amp;"v)"</f>
        <v>(6511)-(2420v)</v>
      </c>
      <c r="B17" s="161"/>
      <c r="C17" s="90">
        <v>532</v>
      </c>
      <c r="D17" s="89"/>
      <c r="E17" s="88" t="s">
        <v>15</v>
      </c>
      <c r="F17" s="150" t="s">
        <v>78</v>
      </c>
      <c r="G17" s="152" t="s">
        <v>77</v>
      </c>
      <c r="H17" s="152" t="s">
        <v>77</v>
      </c>
      <c r="I17" s="92" t="s">
        <v>80</v>
      </c>
      <c r="J17" s="92" t="s">
        <v>57</v>
      </c>
      <c r="K17" s="93"/>
      <c r="L17" s="89"/>
      <c r="M17" s="89"/>
      <c r="N17" s="94"/>
      <c r="O17" s="94"/>
      <c r="P17" s="94"/>
      <c r="Q17" s="88" t="s">
        <v>93</v>
      </c>
      <c r="R17" s="95" t="str">
        <f>IF('Worksheet_(Ex1)'!D40&gt;0,'Worksheet_(Ex1)'!D40,"")</f>
        <v/>
      </c>
      <c r="S17" s="96">
        <f>'Worksheet_(Ex1)'!C27</f>
        <v>2420</v>
      </c>
      <c r="T17" s="97"/>
      <c r="U17" s="98"/>
    </row>
    <row r="18" spans="1:21" s="85" customFormat="1" ht="18.600000000000001" customHeight="1" x14ac:dyDescent="0.3">
      <c r="A18" s="162"/>
      <c r="B18" s="161"/>
      <c r="C18" s="163"/>
      <c r="D18" s="161"/>
      <c r="E18" s="162"/>
      <c r="F18" s="164"/>
      <c r="G18" s="163"/>
      <c r="H18" s="163"/>
      <c r="I18" s="165"/>
      <c r="J18" s="165"/>
      <c r="K18" s="166"/>
      <c r="L18" s="161"/>
      <c r="M18" s="161"/>
      <c r="N18" s="167"/>
      <c r="O18" s="167"/>
      <c r="P18" s="167"/>
      <c r="Q18" s="162"/>
      <c r="R18" s="159"/>
      <c r="S18" s="168"/>
      <c r="T18" s="169"/>
      <c r="U18" s="98"/>
    </row>
    <row r="19" spans="1:21" s="85" customFormat="1" ht="18.600000000000001" customHeight="1" x14ac:dyDescent="0.3">
      <c r="A19" s="170"/>
      <c r="B19" s="171"/>
      <c r="C19" s="152"/>
      <c r="D19" s="171"/>
      <c r="E19" s="170"/>
      <c r="F19" s="150"/>
      <c r="G19" s="152"/>
      <c r="H19" s="152"/>
      <c r="I19" s="172"/>
      <c r="J19" s="172"/>
      <c r="K19" s="44"/>
      <c r="L19" s="171"/>
      <c r="M19" s="171"/>
      <c r="N19" s="173"/>
      <c r="O19" s="173"/>
      <c r="P19" s="173"/>
      <c r="Q19" s="170"/>
      <c r="R19" s="160"/>
      <c r="S19" s="96"/>
      <c r="T19" s="169"/>
      <c r="U19" s="98"/>
    </row>
    <row r="20" spans="1:21" s="54" customFormat="1" ht="0.95" customHeight="1" x14ac:dyDescent="0.25">
      <c r="A20" s="45"/>
      <c r="B20" s="46"/>
      <c r="C20" s="47"/>
      <c r="D20" s="46"/>
      <c r="E20" s="45"/>
      <c r="F20" s="48"/>
      <c r="G20" s="49"/>
      <c r="H20" s="49"/>
      <c r="I20" s="50"/>
      <c r="J20" s="50"/>
      <c r="K20" s="44"/>
      <c r="L20" s="46"/>
      <c r="M20" s="46"/>
      <c r="N20" s="51"/>
      <c r="O20" s="51"/>
      <c r="P20" s="51"/>
      <c r="Q20" s="45"/>
      <c r="R20" s="52"/>
      <c r="S20" s="51"/>
      <c r="T20" s="53"/>
      <c r="U20" s="53"/>
    </row>
    <row r="21" spans="1:21" s="62" customFormat="1" ht="14.25" customHeight="1" x14ac:dyDescent="0.25">
      <c r="A21" s="55"/>
      <c r="B21" s="56" t="s">
        <v>44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 t="s">
        <v>45</v>
      </c>
      <c r="Q21" s="59"/>
      <c r="R21" s="83">
        <f>SUM(R8:R13)</f>
        <v>3305.04</v>
      </c>
      <c r="S21" s="56" t="s">
        <v>46</v>
      </c>
      <c r="T21" s="60"/>
      <c r="U21" s="61"/>
    </row>
    <row r="22" spans="1:21" s="54" customFormat="1" ht="15" customHeight="1" x14ac:dyDescent="0.25">
      <c r="B22" s="234" t="s">
        <v>117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63" t="s">
        <v>47</v>
      </c>
      <c r="T22" s="64" t="s">
        <v>48</v>
      </c>
      <c r="U22" s="65"/>
    </row>
    <row r="23" spans="1:21" s="54" customFormat="1" ht="13.9" customHeight="1" x14ac:dyDescent="0.25">
      <c r="B23" s="132" t="s">
        <v>84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66" t="s">
        <v>49</v>
      </c>
      <c r="T23" s="67" t="s">
        <v>50</v>
      </c>
      <c r="U23" s="68"/>
    </row>
    <row r="24" spans="1:21" s="54" customFormat="1" ht="13.9" customHeight="1" x14ac:dyDescent="0.25">
      <c r="B24" s="132" t="s">
        <v>85</v>
      </c>
      <c r="C24" s="64"/>
      <c r="D24" s="64"/>
      <c r="E24" s="64"/>
      <c r="F24" s="64"/>
      <c r="G24" s="12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  <c r="S24" s="66" t="s">
        <v>49</v>
      </c>
      <c r="T24" s="67" t="s">
        <v>68</v>
      </c>
      <c r="U24" s="68"/>
    </row>
    <row r="25" spans="1:21" s="54" customFormat="1" ht="13.9" customHeight="1" x14ac:dyDescent="0.25">
      <c r="B25" s="129" t="str">
        <f>"    **This will balance AFRS to CAMS in Fund ___ &amp; GL"&amp;'Worksheet_(Ex1)'!C6</f>
        <v xml:space="preserve">    **This will balance AFRS to CAMS in Fund ___ &amp; GL2410</v>
      </c>
      <c r="C25" s="127"/>
      <c r="D25" s="127"/>
      <c r="E25" s="127"/>
      <c r="F25" s="127"/>
      <c r="G25" s="12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/>
      <c r="S25" s="66"/>
      <c r="T25" s="67"/>
      <c r="U25" s="68"/>
    </row>
    <row r="26" spans="1:21" s="54" customFormat="1" ht="13.9" customHeight="1" x14ac:dyDescent="0.25">
      <c r="A26" s="232"/>
      <c r="B26" s="141"/>
      <c r="C26" s="148" t="s">
        <v>72</v>
      </c>
      <c r="D26" s="142"/>
      <c r="E26" s="142"/>
      <c r="F26" s="142"/>
      <c r="G26" s="142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65"/>
      <c r="S26" s="66"/>
      <c r="T26" s="67"/>
      <c r="U26" s="68"/>
    </row>
    <row r="27" spans="1:21" s="54" customFormat="1" ht="13.9" customHeight="1" x14ac:dyDescent="0.25">
      <c r="A27" s="232"/>
      <c r="B27" s="132" t="s">
        <v>89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100"/>
      <c r="P27" s="100"/>
      <c r="Q27" s="100"/>
      <c r="R27" s="101"/>
      <c r="S27" s="66"/>
      <c r="T27" s="67"/>
      <c r="U27" s="68"/>
    </row>
    <row r="28" spans="1:21" s="54" customFormat="1" ht="13.9" customHeight="1" x14ac:dyDescent="0.25">
      <c r="A28" s="232"/>
      <c r="B28" s="132" t="s">
        <v>90</v>
      </c>
      <c r="C28" s="64"/>
      <c r="D28" s="64"/>
      <c r="E28" s="127"/>
      <c r="F28" s="127"/>
      <c r="G28" s="127"/>
      <c r="H28" s="64"/>
      <c r="I28" s="64"/>
      <c r="J28" s="64"/>
      <c r="K28" s="64"/>
      <c r="L28" s="100"/>
      <c r="M28" s="100"/>
      <c r="N28" s="100"/>
      <c r="O28" s="100"/>
      <c r="P28" s="100"/>
      <c r="Q28" s="100"/>
      <c r="R28" s="101"/>
      <c r="S28" s="66"/>
      <c r="T28" s="67"/>
      <c r="U28" s="68"/>
    </row>
    <row r="29" spans="1:21" s="54" customFormat="1" ht="13.9" customHeight="1" x14ac:dyDescent="0.25">
      <c r="A29" s="232"/>
      <c r="B29" s="129"/>
      <c r="C29" s="127" t="str">
        <f>"**This will balance AFRS to CAMS in Fund ___ &amp; GL"&amp;'Worksheet_(Ex1)'!C27</f>
        <v>**This will balance AFRS to CAMS in Fund ___ &amp; GL2420</v>
      </c>
      <c r="D29" s="127"/>
      <c r="E29" s="127"/>
      <c r="F29" s="127"/>
      <c r="G29" s="127"/>
      <c r="H29" s="64"/>
      <c r="I29" s="64"/>
      <c r="J29" s="64"/>
      <c r="K29" s="64"/>
      <c r="L29" s="100"/>
      <c r="M29" s="100"/>
      <c r="N29" s="100"/>
      <c r="O29" s="100"/>
      <c r="P29" s="100"/>
      <c r="Q29" s="100"/>
      <c r="R29" s="101"/>
      <c r="S29" s="66"/>
      <c r="T29" s="67"/>
      <c r="U29" s="68"/>
    </row>
    <row r="30" spans="1:21" s="54" customFormat="1" ht="13.9" customHeight="1" x14ac:dyDescent="0.25">
      <c r="A30" s="232"/>
      <c r="B30" s="128"/>
      <c r="C30" s="149" t="s">
        <v>97</v>
      </c>
      <c r="D30" s="127"/>
      <c r="E30" s="127"/>
      <c r="F30" s="127"/>
      <c r="G30" s="127"/>
      <c r="H30" s="64"/>
      <c r="I30" s="64"/>
      <c r="J30" s="64"/>
      <c r="K30" s="64"/>
      <c r="L30" s="100"/>
      <c r="M30" s="100"/>
      <c r="N30" s="100"/>
      <c r="O30" s="125"/>
      <c r="P30" s="125"/>
      <c r="Q30" s="125"/>
      <c r="R30" s="126"/>
      <c r="S30" s="63"/>
      <c r="T30" s="84"/>
      <c r="U30" s="68"/>
    </row>
    <row r="31" spans="1:21" s="54" customFormat="1" ht="13.9" customHeight="1" x14ac:dyDescent="0.25">
      <c r="A31" s="232"/>
      <c r="B31" s="133" t="s">
        <v>99</v>
      </c>
      <c r="C31" s="118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6"/>
      <c r="S31" s="63"/>
      <c r="T31" s="84"/>
      <c r="U31" s="68"/>
    </row>
    <row r="32" spans="1:21" s="54" customFormat="1" ht="13.9" customHeight="1" x14ac:dyDescent="0.25">
      <c r="A32" s="233" t="s">
        <v>63</v>
      </c>
      <c r="B32" s="235" t="s">
        <v>98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7"/>
      <c r="S32" s="63"/>
      <c r="T32" s="84"/>
      <c r="U32" s="68"/>
    </row>
    <row r="33" spans="1:21" s="11" customFormat="1" ht="11.25" customHeight="1" x14ac:dyDescent="0.25">
      <c r="A33" s="121"/>
      <c r="B33" s="69" t="s">
        <v>51</v>
      </c>
      <c r="C33" s="70"/>
      <c r="D33" s="70"/>
      <c r="E33" s="70"/>
      <c r="F33" s="70"/>
      <c r="G33" s="71"/>
      <c r="H33" s="69" t="s">
        <v>52</v>
      </c>
      <c r="I33" s="71"/>
      <c r="J33" s="69" t="s">
        <v>53</v>
      </c>
      <c r="K33" s="71"/>
      <c r="L33" s="69" t="s">
        <v>54</v>
      </c>
      <c r="M33" s="70"/>
      <c r="N33" s="70"/>
      <c r="O33" s="70"/>
      <c r="P33" s="70"/>
      <c r="Q33" s="71"/>
      <c r="R33" s="72" t="s">
        <v>53</v>
      </c>
      <c r="S33" s="73"/>
      <c r="T33" s="74"/>
      <c r="U33" s="29"/>
    </row>
    <row r="34" spans="1:21" ht="14.25" customHeight="1" x14ac:dyDescent="0.2">
      <c r="A34" s="117"/>
      <c r="B34" s="77"/>
      <c r="C34" s="76"/>
      <c r="D34" s="76"/>
      <c r="E34" s="76"/>
      <c r="F34" s="76"/>
      <c r="G34" s="38"/>
      <c r="H34" s="77"/>
      <c r="I34" s="38"/>
      <c r="J34" s="78"/>
      <c r="K34" s="33"/>
      <c r="L34" s="77"/>
      <c r="M34" s="76"/>
      <c r="N34" s="76"/>
      <c r="O34" s="76"/>
      <c r="P34" s="76"/>
      <c r="Q34" s="38"/>
      <c r="R34" s="75"/>
      <c r="S34" s="77"/>
      <c r="T34" s="76"/>
      <c r="U34" s="38"/>
    </row>
    <row r="35" spans="1:21" ht="24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:21" ht="24" customHeight="1" x14ac:dyDescent="0.2">
      <c r="A36" s="79"/>
      <c r="B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spans="1:21" ht="24" customHeight="1" x14ac:dyDescent="0.2">
      <c r="A37" s="79"/>
      <c r="B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spans="1:21" ht="24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1:21" ht="24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1:21" ht="24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1:21" ht="24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 spans="1:2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</row>
  </sheetData>
  <mergeCells count="1">
    <mergeCell ref="I4:J4"/>
  </mergeCells>
  <printOptions horizontalCentered="1" verticalCentered="1"/>
  <pageMargins left="0.18" right="0.18" top="0.71" bottom="0.18" header="0.25" footer="0.5"/>
  <pageSetup paperSize="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I45"/>
  <sheetViews>
    <sheetView zoomScale="80" zoomScaleNormal="80" workbookViewId="0"/>
  </sheetViews>
  <sheetFormatPr defaultRowHeight="12.75" x14ac:dyDescent="0.2"/>
  <cols>
    <col min="1" max="1" width="3.42578125" customWidth="1"/>
    <col min="2" max="2" width="64.5703125" customWidth="1"/>
    <col min="3" max="3" width="15.85546875" customWidth="1"/>
    <col min="4" max="4" width="18.42578125" bestFit="1" customWidth="1"/>
    <col min="5" max="5" width="6.7109375" customWidth="1"/>
    <col min="6" max="6" width="59.5703125" bestFit="1" customWidth="1"/>
    <col min="7" max="8" width="15.85546875" bestFit="1" customWidth="1"/>
    <col min="9" max="9" width="8.7109375" customWidth="1"/>
  </cols>
  <sheetData>
    <row r="1" spans="1:9" ht="15" x14ac:dyDescent="0.25">
      <c r="B1" s="155" t="s">
        <v>96</v>
      </c>
    </row>
    <row r="2" spans="1:9" x14ac:dyDescent="0.2">
      <c r="B2" s="154" t="s">
        <v>95</v>
      </c>
    </row>
    <row r="3" spans="1:9" x14ac:dyDescent="0.2">
      <c r="B3" s="143" t="s">
        <v>112</v>
      </c>
      <c r="F3" s="137"/>
    </row>
    <row r="4" spans="1:9" s="174" customFormat="1" x14ac:dyDescent="0.2">
      <c r="B4" s="175"/>
      <c r="F4" s="175"/>
    </row>
    <row r="5" spans="1:9" s="174" customFormat="1" ht="13.5" thickBot="1" x14ac:dyDescent="0.25">
      <c r="B5" s="122" t="s">
        <v>71</v>
      </c>
      <c r="F5" s="175"/>
    </row>
    <row r="6" spans="1:9" x14ac:dyDescent="0.2">
      <c r="A6" s="123" t="s">
        <v>64</v>
      </c>
      <c r="B6" s="189" t="s">
        <v>102</v>
      </c>
      <c r="C6" s="188">
        <v>2410</v>
      </c>
      <c r="D6" s="104"/>
      <c r="E6" s="104"/>
      <c r="F6" s="181"/>
      <c r="G6" s="104"/>
      <c r="H6" s="105"/>
    </row>
    <row r="7" spans="1:9" x14ac:dyDescent="0.2">
      <c r="B7" s="111"/>
      <c r="C7" s="106"/>
      <c r="D7" s="106"/>
      <c r="E7" s="106"/>
      <c r="F7" s="182"/>
      <c r="G7" s="106"/>
      <c r="H7" s="183"/>
    </row>
    <row r="8" spans="1:9" ht="27.95" customHeight="1" x14ac:dyDescent="0.2">
      <c r="A8" s="123"/>
      <c r="B8" s="184" t="s">
        <v>100</v>
      </c>
      <c r="C8" s="222" t="s">
        <v>92</v>
      </c>
      <c r="D8" s="231" t="s">
        <v>94</v>
      </c>
      <c r="E8" s="103"/>
      <c r="F8" s="106"/>
      <c r="G8" s="157" t="s">
        <v>92</v>
      </c>
      <c r="H8" s="158" t="s">
        <v>94</v>
      </c>
    </row>
    <row r="9" spans="1:9" x14ac:dyDescent="0.2">
      <c r="B9" s="115" t="s">
        <v>59</v>
      </c>
      <c r="C9" s="153">
        <v>6803922.9500000002</v>
      </c>
      <c r="D9" s="224">
        <v>37105.519999999997</v>
      </c>
      <c r="E9" s="212" t="s">
        <v>108</v>
      </c>
      <c r="F9" s="206" t="s">
        <v>105</v>
      </c>
      <c r="G9" s="178">
        <f>C9</f>
        <v>6803922.9500000002</v>
      </c>
      <c r="H9" s="198">
        <f>D9</f>
        <v>37105.519999999997</v>
      </c>
    </row>
    <row r="10" spans="1:9" x14ac:dyDescent="0.2">
      <c r="B10" s="115" t="s">
        <v>60</v>
      </c>
      <c r="C10" s="153">
        <v>1249163.1099999999</v>
      </c>
      <c r="D10" s="225">
        <v>0</v>
      </c>
      <c r="E10" s="176"/>
      <c r="F10" s="204"/>
      <c r="G10" s="106"/>
      <c r="H10" s="177"/>
    </row>
    <row r="11" spans="1:9" x14ac:dyDescent="0.2">
      <c r="B11" s="115" t="s">
        <v>61</v>
      </c>
      <c r="C11" s="153">
        <v>486370.09</v>
      </c>
      <c r="D11" s="225">
        <v>0</v>
      </c>
      <c r="E11" s="176"/>
      <c r="F11" s="204"/>
      <c r="G11" s="106"/>
      <c r="H11" s="177"/>
    </row>
    <row r="12" spans="1:9" ht="13.5" thickBot="1" x14ac:dyDescent="0.25">
      <c r="B12" s="115" t="s">
        <v>62</v>
      </c>
      <c r="C12" s="135">
        <f>C9+C10-C11</f>
        <v>7566715.9700000007</v>
      </c>
      <c r="D12" s="226">
        <f>D9+D10-D11</f>
        <v>37105.519999999997</v>
      </c>
      <c r="E12" s="176"/>
      <c r="F12" s="204"/>
      <c r="G12" s="106"/>
      <c r="H12" s="177"/>
    </row>
    <row r="13" spans="1:9" ht="13.5" thickTop="1" x14ac:dyDescent="0.2">
      <c r="B13" s="115"/>
      <c r="C13" s="102"/>
      <c r="D13" s="102"/>
      <c r="E13" s="176"/>
      <c r="F13" s="204"/>
      <c r="G13" s="106"/>
      <c r="H13" s="177"/>
    </row>
    <row r="14" spans="1:9" x14ac:dyDescent="0.2">
      <c r="B14" s="114"/>
      <c r="C14" s="107"/>
      <c r="D14" s="107"/>
      <c r="E14" s="176"/>
      <c r="F14" s="204"/>
      <c r="G14" s="106"/>
      <c r="H14" s="177"/>
      <c r="I14" s="106"/>
    </row>
    <row r="15" spans="1:9" ht="24" customHeight="1" x14ac:dyDescent="0.2">
      <c r="B15" s="184" t="s">
        <v>111</v>
      </c>
      <c r="C15" s="222" t="s">
        <v>92</v>
      </c>
      <c r="D15" s="223" t="s">
        <v>94</v>
      </c>
      <c r="E15" s="176"/>
      <c r="F15" s="205"/>
      <c r="G15" s="157"/>
      <c r="H15" s="158"/>
      <c r="I15" s="106"/>
    </row>
    <row r="16" spans="1:9" x14ac:dyDescent="0.2">
      <c r="B16" s="111" t="s">
        <v>58</v>
      </c>
      <c r="C16" s="153">
        <v>6803922.9500000002</v>
      </c>
      <c r="D16" s="224">
        <v>37105.519999999997</v>
      </c>
      <c r="E16" s="212" t="s">
        <v>108</v>
      </c>
      <c r="F16" s="204" t="s">
        <v>58</v>
      </c>
      <c r="G16" s="178">
        <f>C16</f>
        <v>6803922.9500000002</v>
      </c>
      <c r="H16" s="198">
        <f>D16</f>
        <v>37105.519999999997</v>
      </c>
    </row>
    <row r="17" spans="1:9" x14ac:dyDescent="0.2">
      <c r="B17" s="111"/>
      <c r="C17" s="178"/>
      <c r="D17" s="227"/>
      <c r="E17" s="212"/>
      <c r="F17" s="204"/>
      <c r="G17" s="178"/>
      <c r="H17" s="198"/>
    </row>
    <row r="18" spans="1:9" x14ac:dyDescent="0.2">
      <c r="B18" s="199" t="s">
        <v>109</v>
      </c>
      <c r="C18" s="178"/>
      <c r="D18" s="227"/>
      <c r="E18" s="212"/>
      <c r="F18" s="204"/>
      <c r="G18" s="178"/>
      <c r="H18" s="198"/>
    </row>
    <row r="19" spans="1:9" x14ac:dyDescent="0.2">
      <c r="B19" s="114" t="s">
        <v>113</v>
      </c>
      <c r="C19" s="146">
        <f>C10</f>
        <v>1249163.1099999999</v>
      </c>
      <c r="D19" s="228">
        <f>D10</f>
        <v>0</v>
      </c>
      <c r="E19" s="176"/>
      <c r="F19" s="204"/>
      <c r="G19" s="106"/>
      <c r="H19" s="177"/>
    </row>
    <row r="20" spans="1:9" x14ac:dyDescent="0.2">
      <c r="B20" s="187" t="s">
        <v>114</v>
      </c>
      <c r="C20" s="146">
        <f>G20</f>
        <v>0</v>
      </c>
      <c r="D20" s="229">
        <f>H20</f>
        <v>0</v>
      </c>
      <c r="E20" s="180" t="s">
        <v>107</v>
      </c>
      <c r="F20" s="206" t="s">
        <v>81</v>
      </c>
      <c r="G20" s="202">
        <f>G9-G16</f>
        <v>0</v>
      </c>
      <c r="H20" s="203">
        <f>H9-H16</f>
        <v>0</v>
      </c>
      <c r="I20" s="137"/>
    </row>
    <row r="21" spans="1:9" x14ac:dyDescent="0.2">
      <c r="B21" s="185" t="s">
        <v>104</v>
      </c>
      <c r="C21" s="146">
        <f>-C11</f>
        <v>-486370.09</v>
      </c>
      <c r="D21" s="228">
        <f>-D11</f>
        <v>0</v>
      </c>
      <c r="E21" s="106"/>
      <c r="F21" s="106"/>
      <c r="G21" s="106"/>
      <c r="H21" s="177"/>
      <c r="I21" s="137"/>
    </row>
    <row r="22" spans="1:9" ht="13.5" thickBot="1" x14ac:dyDescent="0.25">
      <c r="B22" s="130" t="s">
        <v>110</v>
      </c>
      <c r="C22" s="108">
        <f>C16+C19+C20+C21</f>
        <v>7566715.9700000007</v>
      </c>
      <c r="D22" s="230">
        <f>D16+D19+D21+D20</f>
        <v>37105.519999999997</v>
      </c>
      <c r="E22" s="106"/>
      <c r="F22" s="106"/>
      <c r="G22" s="106"/>
      <c r="H22" s="186"/>
      <c r="I22" s="137"/>
    </row>
    <row r="23" spans="1:9" ht="14.25" thickTop="1" thickBot="1" x14ac:dyDescent="0.25">
      <c r="B23" s="112"/>
      <c r="C23" s="238"/>
      <c r="D23" s="238"/>
      <c r="E23" s="110"/>
      <c r="F23" s="110"/>
      <c r="G23" s="124"/>
      <c r="H23" s="113"/>
      <c r="I23" s="137"/>
    </row>
    <row r="24" spans="1:9" x14ac:dyDescent="0.2">
      <c r="A24" s="137"/>
      <c r="B24" s="137"/>
      <c r="C24" s="176"/>
      <c r="D24" s="176"/>
      <c r="E24" s="176"/>
      <c r="F24" s="176"/>
      <c r="G24" s="176"/>
      <c r="H24" s="176"/>
      <c r="I24" s="137"/>
    </row>
    <row r="25" spans="1:9" x14ac:dyDescent="0.2">
      <c r="A25" s="137"/>
      <c r="D25" s="137"/>
      <c r="E25" s="137"/>
      <c r="F25" s="137"/>
      <c r="G25" s="137"/>
      <c r="H25" s="137"/>
      <c r="I25" s="137"/>
    </row>
    <row r="26" spans="1:9" ht="13.5" thickBot="1" x14ac:dyDescent="0.25">
      <c r="A26" s="137"/>
      <c r="B26" s="122" t="s">
        <v>66</v>
      </c>
      <c r="C26" s="137"/>
      <c r="D26" s="137"/>
      <c r="E26" s="137"/>
      <c r="F26" s="137"/>
      <c r="G26" s="137"/>
      <c r="H26" s="137"/>
      <c r="I26" s="137"/>
    </row>
    <row r="27" spans="1:9" x14ac:dyDescent="0.2">
      <c r="A27" s="123" t="s">
        <v>65</v>
      </c>
      <c r="B27" s="189" t="s">
        <v>103</v>
      </c>
      <c r="C27" s="188">
        <v>2420</v>
      </c>
      <c r="D27" s="179"/>
      <c r="E27" s="179"/>
      <c r="F27" s="179"/>
      <c r="G27" s="179"/>
      <c r="H27" s="197"/>
      <c r="I27" s="137"/>
    </row>
    <row r="28" spans="1:9" ht="10.5" customHeight="1" x14ac:dyDescent="0.2">
      <c r="B28" s="115"/>
      <c r="C28" s="103"/>
      <c r="D28" s="103"/>
      <c r="E28" s="103"/>
      <c r="F28" s="103"/>
      <c r="G28" s="103"/>
      <c r="H28" s="192"/>
      <c r="I28" s="137"/>
    </row>
    <row r="29" spans="1:9" ht="25.5" customHeight="1" x14ac:dyDescent="0.2">
      <c r="B29" s="199" t="s">
        <v>101</v>
      </c>
      <c r="C29" s="222" t="s">
        <v>92</v>
      </c>
      <c r="D29" s="231" t="s">
        <v>94</v>
      </c>
      <c r="E29" s="176"/>
      <c r="F29" s="176"/>
      <c r="G29" s="193" t="s">
        <v>92</v>
      </c>
      <c r="H29" s="194" t="s">
        <v>94</v>
      </c>
    </row>
    <row r="30" spans="1:9" x14ac:dyDescent="0.2">
      <c r="B30" s="115" t="s">
        <v>59</v>
      </c>
      <c r="C30" s="214">
        <v>4790342.82</v>
      </c>
      <c r="D30" s="190">
        <v>17767.689999999999</v>
      </c>
      <c r="E30" s="212" t="s">
        <v>108</v>
      </c>
      <c r="F30" s="206" t="s">
        <v>106</v>
      </c>
      <c r="G30" s="178">
        <f>-C30</f>
        <v>-4790342.82</v>
      </c>
      <c r="H30" s="198">
        <f>-D30</f>
        <v>-17767.689999999999</v>
      </c>
    </row>
    <row r="31" spans="1:9" x14ac:dyDescent="0.2">
      <c r="B31" s="136" t="s">
        <v>69</v>
      </c>
      <c r="C31" s="214">
        <v>708629.52999999991</v>
      </c>
      <c r="D31" s="190">
        <v>4827.7</v>
      </c>
      <c r="E31" s="176"/>
      <c r="F31" s="176"/>
      <c r="G31" s="176"/>
      <c r="H31" s="200"/>
    </row>
    <row r="32" spans="1:9" x14ac:dyDescent="0.2">
      <c r="B32" s="136" t="s">
        <v>70</v>
      </c>
      <c r="C32" s="214">
        <v>486370.09</v>
      </c>
      <c r="D32" s="190">
        <v>0</v>
      </c>
      <c r="E32" s="176"/>
      <c r="F32" s="176"/>
      <c r="G32" s="176"/>
      <c r="H32" s="200"/>
    </row>
    <row r="33" spans="2:8" ht="13.5" thickBot="1" x14ac:dyDescent="0.25">
      <c r="B33" s="115" t="s">
        <v>62</v>
      </c>
      <c r="C33" s="220">
        <f>C30+C31-C32</f>
        <v>5012602.2600000007</v>
      </c>
      <c r="D33" s="221">
        <f>D30+D31-D32</f>
        <v>22595.39</v>
      </c>
      <c r="E33" s="176"/>
      <c r="F33" s="176"/>
      <c r="G33" s="176"/>
      <c r="H33" s="200"/>
    </row>
    <row r="34" spans="2:8" ht="13.5" thickTop="1" x14ac:dyDescent="0.2">
      <c r="B34" s="111"/>
      <c r="C34" s="103"/>
      <c r="D34" s="103"/>
      <c r="E34" s="176"/>
      <c r="F34" s="176"/>
      <c r="G34" s="176"/>
      <c r="H34" s="200"/>
    </row>
    <row r="35" spans="2:8" ht="24.75" customHeight="1" x14ac:dyDescent="0.2">
      <c r="B35" s="184" t="s">
        <v>111</v>
      </c>
      <c r="C35" s="218" t="s">
        <v>92</v>
      </c>
      <c r="D35" s="219" t="s">
        <v>94</v>
      </c>
      <c r="E35" s="176"/>
      <c r="F35" s="195"/>
      <c r="G35" s="106"/>
      <c r="H35" s="177"/>
    </row>
    <row r="36" spans="2:8" x14ac:dyDescent="0.2">
      <c r="B36" s="115" t="s">
        <v>58</v>
      </c>
      <c r="C36" s="215">
        <v>4790343.93</v>
      </c>
      <c r="D36" s="153">
        <v>17767.71</v>
      </c>
      <c r="E36" s="212" t="s">
        <v>108</v>
      </c>
      <c r="F36" s="207" t="s">
        <v>58</v>
      </c>
      <c r="G36" s="178">
        <f>-C36</f>
        <v>-4790343.93</v>
      </c>
      <c r="H36" s="198">
        <f>-D36</f>
        <v>-17767.71</v>
      </c>
    </row>
    <row r="37" spans="2:8" x14ac:dyDescent="0.2">
      <c r="B37" s="115"/>
      <c r="C37" s="216"/>
      <c r="D37" s="178"/>
      <c r="E37" s="212"/>
      <c r="F37" s="207"/>
      <c r="G37" s="178"/>
      <c r="H37" s="198"/>
    </row>
    <row r="38" spans="2:8" s="174" customFormat="1" x14ac:dyDescent="0.2">
      <c r="B38" s="199" t="s">
        <v>109</v>
      </c>
      <c r="C38" s="216"/>
      <c r="D38" s="178"/>
      <c r="E38" s="213"/>
      <c r="F38" s="207"/>
      <c r="G38" s="178"/>
      <c r="H38" s="198"/>
    </row>
    <row r="39" spans="2:8" x14ac:dyDescent="0.2">
      <c r="B39" s="191" t="s">
        <v>115</v>
      </c>
      <c r="C39" s="217">
        <f>-C31</f>
        <v>-708629.52999999991</v>
      </c>
      <c r="D39" s="144">
        <f>-D31</f>
        <v>-4827.7</v>
      </c>
      <c r="E39" s="176"/>
      <c r="F39" s="138"/>
      <c r="G39" s="106"/>
      <c r="H39" s="177"/>
    </row>
    <row r="40" spans="2:8" x14ac:dyDescent="0.2">
      <c r="B40" s="187" t="s">
        <v>114</v>
      </c>
      <c r="C40" s="217">
        <f>G40</f>
        <v>1.1099999994039536</v>
      </c>
      <c r="D40" s="145">
        <f>H40</f>
        <v>2.0000000000436557E-2</v>
      </c>
      <c r="E40" s="180" t="s">
        <v>107</v>
      </c>
      <c r="F40" s="206" t="s">
        <v>81</v>
      </c>
      <c r="G40" s="208">
        <f>G30-G36</f>
        <v>1.1099999994039536</v>
      </c>
      <c r="H40" s="209">
        <f>H30-H36</f>
        <v>2.0000000000436557E-2</v>
      </c>
    </row>
    <row r="41" spans="2:8" x14ac:dyDescent="0.2">
      <c r="B41" s="201" t="s">
        <v>116</v>
      </c>
      <c r="C41" s="217">
        <f>C32</f>
        <v>486370.09</v>
      </c>
      <c r="D41" s="144">
        <f>D32</f>
        <v>0</v>
      </c>
      <c r="E41" s="106"/>
      <c r="F41" s="106"/>
      <c r="G41" s="210"/>
      <c r="H41" s="211"/>
    </row>
    <row r="42" spans="2:8" ht="13.5" thickBot="1" x14ac:dyDescent="0.25">
      <c r="B42" s="130" t="s">
        <v>110</v>
      </c>
      <c r="C42" s="220">
        <f>-C36+C39+C40+C41</f>
        <v>-5012602.2600000007</v>
      </c>
      <c r="D42" s="221">
        <f>-D36+D39+D41+D40</f>
        <v>-22595.39</v>
      </c>
      <c r="E42" s="106"/>
      <c r="F42" s="106"/>
      <c r="G42" s="106"/>
      <c r="H42" s="177"/>
    </row>
    <row r="43" spans="2:8" ht="14.25" thickTop="1" thickBot="1" x14ac:dyDescent="0.25">
      <c r="B43" s="116"/>
      <c r="C43" s="238"/>
      <c r="D43" s="238"/>
      <c r="E43" s="109"/>
      <c r="F43" s="109"/>
      <c r="G43" s="109"/>
      <c r="H43" s="196"/>
    </row>
    <row r="45" spans="2:8" x14ac:dyDescent="0.2">
      <c r="F45" s="137"/>
    </row>
  </sheetData>
  <conditionalFormatting sqref="C23:D23 C43:D43">
    <cfRule type="containsText" dxfId="0" priority="1" operator="containsText" text="Out of Bal">
      <formula>NOT(ISERROR(SEARCH("Out of Bal",C23)))</formula>
    </cfRule>
  </conditionalFormatting>
  <pageMargins left="0.17" right="0.18" top="1" bottom="1" header="0.5" footer="0.5"/>
  <pageSetup scale="75" orientation="landscape" cellComments="asDisplayed" copies="2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W43"/>
  <sheetViews>
    <sheetView zoomScale="75" workbookViewId="0"/>
  </sheetViews>
  <sheetFormatPr defaultColWidth="9.28515625" defaultRowHeight="12.75" x14ac:dyDescent="0.2"/>
  <cols>
    <col min="1" max="1" width="25.42578125" style="22" customWidth="1"/>
    <col min="2" max="2" width="3.28515625" style="22" customWidth="1"/>
    <col min="3" max="3" width="7.28515625" style="22" customWidth="1"/>
    <col min="4" max="4" width="3.7109375" style="22" customWidth="1"/>
    <col min="5" max="5" width="3.42578125" style="22" customWidth="1"/>
    <col min="6" max="6" width="6.7109375" style="22" customWidth="1"/>
    <col min="7" max="7" width="5.42578125" style="22" customWidth="1"/>
    <col min="8" max="8" width="5.7109375" style="22" customWidth="1"/>
    <col min="9" max="9" width="9.28515625" style="22"/>
    <col min="10" max="10" width="5.7109375" style="22" customWidth="1"/>
    <col min="11" max="11" width="6.28515625" style="22" customWidth="1"/>
    <col min="12" max="12" width="5" style="22" customWidth="1"/>
    <col min="13" max="13" width="4.42578125" style="22" customWidth="1"/>
    <col min="14" max="14" width="5" style="22" customWidth="1"/>
    <col min="15" max="15" width="5.28515625" style="22" customWidth="1"/>
    <col min="16" max="16" width="11" style="22" customWidth="1"/>
    <col min="17" max="17" width="4.7109375" style="22" customWidth="1"/>
    <col min="18" max="18" width="24.28515625" style="22" customWidth="1"/>
    <col min="19" max="19" width="9.28515625" style="22"/>
    <col min="20" max="20" width="10.28515625" style="22" customWidth="1"/>
    <col min="21" max="21" width="10" style="22" bestFit="1" customWidth="1"/>
    <col min="22" max="22" width="9.28515625" style="22"/>
    <col min="23" max="23" width="10.28515625" style="22" bestFit="1" customWidth="1"/>
    <col min="24" max="16384" width="9.28515625" style="22"/>
  </cols>
  <sheetData>
    <row r="1" spans="1:23" s="11" customFormat="1" ht="8.25" x14ac:dyDescent="0.15">
      <c r="A1" s="1"/>
      <c r="B1" s="2"/>
      <c r="C1" s="2"/>
      <c r="D1" s="3"/>
      <c r="E1" s="4" t="s">
        <v>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7" t="s">
        <v>1</v>
      </c>
      <c r="S1" s="8" t="s">
        <v>2</v>
      </c>
      <c r="T1" s="9"/>
      <c r="U1" s="10"/>
    </row>
    <row r="2" spans="1:23" ht="17.25" customHeight="1" x14ac:dyDescent="0.25">
      <c r="A2" s="12" t="s">
        <v>3</v>
      </c>
      <c r="B2" s="13"/>
      <c r="C2" s="13"/>
      <c r="D2" s="14"/>
      <c r="E2" s="15" t="s">
        <v>79</v>
      </c>
      <c r="F2" s="16"/>
      <c r="G2" s="16"/>
      <c r="H2" s="16"/>
      <c r="I2" s="16"/>
      <c r="J2" s="16"/>
      <c r="K2" s="16"/>
      <c r="L2" s="17" t="s">
        <v>4</v>
      </c>
      <c r="M2" s="80" t="s">
        <v>74</v>
      </c>
      <c r="N2" s="16"/>
      <c r="O2" s="16"/>
      <c r="P2" s="16" t="s">
        <v>73</v>
      </c>
      <c r="Q2" s="14"/>
      <c r="R2" s="18" t="s">
        <v>78</v>
      </c>
      <c r="S2" s="19" t="s">
        <v>5</v>
      </c>
      <c r="T2" s="20" t="s">
        <v>6</v>
      </c>
      <c r="U2" s="21"/>
    </row>
    <row r="3" spans="1:23" s="11" customFormat="1" ht="11.25" customHeight="1" x14ac:dyDescent="0.2">
      <c r="A3" s="23"/>
      <c r="B3" s="5"/>
      <c r="C3" s="5"/>
      <c r="D3" s="24"/>
      <c r="E3" s="25" t="s">
        <v>7</v>
      </c>
      <c r="F3" s="5"/>
      <c r="G3" s="6"/>
      <c r="H3" s="4" t="s">
        <v>8</v>
      </c>
      <c r="I3" s="26"/>
      <c r="J3" s="26"/>
      <c r="K3" s="6"/>
      <c r="L3" s="4" t="s">
        <v>9</v>
      </c>
      <c r="M3" s="5"/>
      <c r="N3" s="5"/>
      <c r="O3" s="6"/>
      <c r="P3" s="27" t="s">
        <v>10</v>
      </c>
      <c r="Q3" s="10"/>
      <c r="R3" s="28"/>
      <c r="S3" s="19" t="s">
        <v>5</v>
      </c>
      <c r="T3" s="20" t="s">
        <v>11</v>
      </c>
      <c r="U3" s="29"/>
    </row>
    <row r="4" spans="1:23" ht="15.75" customHeight="1" x14ac:dyDescent="0.25">
      <c r="A4" s="30"/>
      <c r="B4" s="16"/>
      <c r="C4" s="16"/>
      <c r="D4" s="14"/>
      <c r="E4" s="151" t="s">
        <v>76</v>
      </c>
      <c r="F4" s="81"/>
      <c r="G4" s="33"/>
      <c r="H4" s="82"/>
      <c r="I4" s="239" t="s">
        <v>75</v>
      </c>
      <c r="J4" s="239"/>
      <c r="K4" s="14"/>
      <c r="L4" s="31"/>
      <c r="M4" s="32"/>
      <c r="N4" s="13"/>
      <c r="O4" s="33"/>
      <c r="P4" s="34"/>
      <c r="Q4" s="35"/>
      <c r="R4" s="36" t="s">
        <v>12</v>
      </c>
      <c r="S4" s="19" t="s">
        <v>5</v>
      </c>
      <c r="T4" s="37" t="s">
        <v>13</v>
      </c>
      <c r="U4" s="38"/>
    </row>
    <row r="5" spans="1:23" s="41" customFormat="1" ht="8.25" x14ac:dyDescent="0.15">
      <c r="A5" s="7"/>
      <c r="B5" s="7"/>
      <c r="C5" s="7"/>
      <c r="D5" s="7" t="s">
        <v>14</v>
      </c>
      <c r="E5" s="7" t="s">
        <v>15</v>
      </c>
      <c r="F5" s="7"/>
      <c r="G5" s="7"/>
      <c r="H5" s="39" t="s">
        <v>16</v>
      </c>
      <c r="I5" s="40" t="s">
        <v>17</v>
      </c>
      <c r="J5" s="7"/>
      <c r="K5" s="7" t="s">
        <v>18</v>
      </c>
      <c r="L5" s="7"/>
      <c r="M5" s="7"/>
      <c r="N5" s="7"/>
      <c r="O5" s="7"/>
      <c r="P5" s="7"/>
      <c r="Q5" s="7"/>
      <c r="R5" s="7"/>
      <c r="S5" s="7" t="s">
        <v>19</v>
      </c>
      <c r="T5" s="7" t="s">
        <v>20</v>
      </c>
      <c r="U5" s="7" t="s">
        <v>20</v>
      </c>
    </row>
    <row r="6" spans="1:23" s="41" customFormat="1" ht="8.25" x14ac:dyDescent="0.15">
      <c r="A6" s="42" t="s">
        <v>21</v>
      </c>
      <c r="B6" s="42"/>
      <c r="C6" s="42" t="s">
        <v>22</v>
      </c>
      <c r="D6" s="42" t="s">
        <v>23</v>
      </c>
      <c r="E6" s="42" t="s">
        <v>24</v>
      </c>
      <c r="F6" s="42" t="s">
        <v>25</v>
      </c>
      <c r="G6" s="42" t="s">
        <v>26</v>
      </c>
      <c r="H6" s="7" t="s">
        <v>27</v>
      </c>
      <c r="I6" s="7" t="s">
        <v>28</v>
      </c>
      <c r="J6" s="42" t="s">
        <v>18</v>
      </c>
      <c r="K6" s="42" t="s">
        <v>18</v>
      </c>
      <c r="L6" s="42" t="s">
        <v>29</v>
      </c>
      <c r="M6" s="42"/>
      <c r="N6" s="42" t="s">
        <v>30</v>
      </c>
      <c r="O6" s="42" t="s">
        <v>30</v>
      </c>
      <c r="P6" s="42" t="s">
        <v>18</v>
      </c>
      <c r="Q6" s="42" t="s">
        <v>31</v>
      </c>
      <c r="R6" s="42" t="s">
        <v>32</v>
      </c>
      <c r="S6" s="42" t="s">
        <v>33</v>
      </c>
      <c r="T6" s="42" t="s">
        <v>34</v>
      </c>
      <c r="U6" s="42" t="s">
        <v>34</v>
      </c>
    </row>
    <row r="7" spans="1:23" s="41" customFormat="1" ht="8.25" x14ac:dyDescent="0.15">
      <c r="A7" s="43"/>
      <c r="B7" s="43"/>
      <c r="C7" s="43" t="s">
        <v>35</v>
      </c>
      <c r="D7" s="43" t="s">
        <v>36</v>
      </c>
      <c r="E7" s="43" t="s">
        <v>37</v>
      </c>
      <c r="F7" s="43"/>
      <c r="G7" s="43"/>
      <c r="H7" s="43" t="s">
        <v>38</v>
      </c>
      <c r="I7" s="43" t="s">
        <v>38</v>
      </c>
      <c r="J7" s="43" t="s">
        <v>39</v>
      </c>
      <c r="K7" s="43" t="s">
        <v>39</v>
      </c>
      <c r="L7" s="43" t="s">
        <v>38</v>
      </c>
      <c r="M7" s="43"/>
      <c r="N7" s="43" t="s">
        <v>40</v>
      </c>
      <c r="O7" s="43" t="s">
        <v>41</v>
      </c>
      <c r="P7" s="43" t="s">
        <v>42</v>
      </c>
      <c r="Q7" s="43" t="s">
        <v>43</v>
      </c>
      <c r="R7" s="43"/>
      <c r="S7" s="43" t="s">
        <v>34</v>
      </c>
      <c r="T7" s="43" t="s">
        <v>31</v>
      </c>
      <c r="U7" s="43" t="s">
        <v>43</v>
      </c>
    </row>
    <row r="8" spans="1:23" s="99" customFormat="1" ht="18.600000000000001" customHeight="1" x14ac:dyDescent="0.3">
      <c r="A8" s="88" t="str">
        <f>'Worksheet_(Ex2)'!C6&amp;"v-9850"</f>
        <v>2410v-9850</v>
      </c>
      <c r="B8" s="89" t="s">
        <v>56</v>
      </c>
      <c r="C8" s="90">
        <v>421</v>
      </c>
      <c r="D8" s="89"/>
      <c r="E8" s="88"/>
      <c r="F8" s="150" t="s">
        <v>78</v>
      </c>
      <c r="G8" s="90">
        <v>997</v>
      </c>
      <c r="H8" s="90"/>
      <c r="I8" s="92"/>
      <c r="J8" s="92"/>
      <c r="K8" s="93"/>
      <c r="L8" s="89"/>
      <c r="M8" s="89"/>
      <c r="N8" s="94"/>
      <c r="O8" s="94"/>
      <c r="P8" s="94"/>
      <c r="Q8" s="88" t="s">
        <v>31</v>
      </c>
      <c r="R8" s="95">
        <f>'Worksheet_(Ex2)'!C19</f>
        <v>1249163.1099999999</v>
      </c>
      <c r="S8" s="96">
        <f>'Worksheet_(Ex2)'!C6</f>
        <v>2410</v>
      </c>
      <c r="T8" s="97"/>
      <c r="U8" s="98"/>
    </row>
    <row r="9" spans="1:23" s="86" customFormat="1" ht="18.600000000000001" customHeight="1" x14ac:dyDescent="0.3">
      <c r="A9" s="88" t="str">
        <f>"6597-"&amp;'Worksheet_(Ex2)'!C6&amp;"v"</f>
        <v>6597-2410v</v>
      </c>
      <c r="B9" s="89"/>
      <c r="C9" s="90">
        <v>178</v>
      </c>
      <c r="D9" s="89"/>
      <c r="E9" s="88"/>
      <c r="F9" s="150" t="s">
        <v>78</v>
      </c>
      <c r="G9" s="90">
        <v>997</v>
      </c>
      <c r="H9" s="90"/>
      <c r="I9" s="92"/>
      <c r="J9" s="92" t="s">
        <v>88</v>
      </c>
      <c r="K9" s="93"/>
      <c r="L9" s="89"/>
      <c r="M9" s="89"/>
      <c r="N9" s="94"/>
      <c r="O9" s="94"/>
      <c r="P9" s="94"/>
      <c r="Q9" s="88" t="s">
        <v>43</v>
      </c>
      <c r="R9" s="95">
        <f>-'Worksheet_(Ex2)'!C21</f>
        <v>486370.09</v>
      </c>
      <c r="S9" s="96">
        <f>'Worksheet_(Ex2)'!C6</f>
        <v>2410</v>
      </c>
      <c r="T9" s="97"/>
      <c r="U9" s="98"/>
    </row>
    <row r="10" spans="1:23" s="99" customFormat="1" ht="18.600000000000001" customHeight="1" x14ac:dyDescent="0.3">
      <c r="A10" s="88"/>
      <c r="B10" s="89"/>
      <c r="C10" s="90"/>
      <c r="D10" s="89"/>
      <c r="E10" s="88"/>
      <c r="F10" s="150"/>
      <c r="G10" s="90"/>
      <c r="H10" s="90"/>
      <c r="I10" s="92"/>
      <c r="J10" s="92"/>
      <c r="K10" s="93"/>
      <c r="L10" s="89"/>
      <c r="M10" s="89"/>
      <c r="N10" s="94"/>
      <c r="O10" s="94"/>
      <c r="P10" s="94"/>
      <c r="Q10" s="88"/>
      <c r="R10" s="95"/>
      <c r="S10" s="96"/>
      <c r="T10" s="97"/>
      <c r="U10" s="98"/>
      <c r="W10" s="156"/>
    </row>
    <row r="11" spans="1:23" s="99" customFormat="1" ht="18.600000000000001" customHeight="1" x14ac:dyDescent="0.3">
      <c r="A11" s="88" t="str">
        <f>"6591-"&amp;'Worksheet_(Ex2)'!C27&amp;"v"</f>
        <v>6591-2420v</v>
      </c>
      <c r="B11" s="89" t="s">
        <v>55</v>
      </c>
      <c r="C11" s="90">
        <v>445</v>
      </c>
      <c r="D11" s="89"/>
      <c r="E11" s="88"/>
      <c r="F11" s="150" t="s">
        <v>78</v>
      </c>
      <c r="G11" s="90">
        <v>997</v>
      </c>
      <c r="H11" s="90"/>
      <c r="I11" s="92"/>
      <c r="J11" s="92" t="s">
        <v>57</v>
      </c>
      <c r="K11" s="93"/>
      <c r="L11" s="89"/>
      <c r="M11" s="89"/>
      <c r="N11" s="94"/>
      <c r="O11" s="94"/>
      <c r="P11" s="94"/>
      <c r="Q11" s="88" t="s">
        <v>43</v>
      </c>
      <c r="R11" s="95">
        <f>-'Worksheet_(Ex2)'!C39</f>
        <v>708629.52999999991</v>
      </c>
      <c r="S11" s="96">
        <f>'Worksheet_(Ex2)'!C27</f>
        <v>2420</v>
      </c>
      <c r="T11" s="97"/>
      <c r="U11" s="98"/>
    </row>
    <row r="12" spans="1:23" s="99" customFormat="1" ht="18.600000000000001" customHeight="1" x14ac:dyDescent="0.3">
      <c r="A12" s="88" t="str">
        <f>'Worksheet_(Ex2)'!C27&amp;"v-6597"</f>
        <v>2420v-6597</v>
      </c>
      <c r="B12" s="89"/>
      <c r="C12" s="90">
        <v>179</v>
      </c>
      <c r="D12" s="89"/>
      <c r="E12" s="88"/>
      <c r="F12" s="150" t="s">
        <v>78</v>
      </c>
      <c r="G12" s="90">
        <v>997</v>
      </c>
      <c r="H12" s="90"/>
      <c r="I12" s="92"/>
      <c r="J12" s="92" t="s">
        <v>88</v>
      </c>
      <c r="K12" s="93"/>
      <c r="L12" s="89"/>
      <c r="M12" s="89"/>
      <c r="N12" s="94"/>
      <c r="O12" s="94"/>
      <c r="P12" s="94"/>
      <c r="Q12" s="88" t="s">
        <v>31</v>
      </c>
      <c r="R12" s="95">
        <f>'Worksheet_(Ex2)'!C41</f>
        <v>486370.09</v>
      </c>
      <c r="S12" s="96">
        <f>'Worksheet_(Ex2)'!C27</f>
        <v>2420</v>
      </c>
      <c r="T12" s="97"/>
      <c r="U12" s="98"/>
    </row>
    <row r="13" spans="1:23" s="119" customFormat="1" ht="18.600000000000001" customHeight="1" x14ac:dyDescent="0.3">
      <c r="A13" s="88"/>
      <c r="B13" s="89"/>
      <c r="C13" s="90"/>
      <c r="D13" s="89"/>
      <c r="E13" s="88"/>
      <c r="F13" s="91"/>
      <c r="G13" s="90"/>
      <c r="H13" s="90"/>
      <c r="I13" s="92"/>
      <c r="J13" s="92"/>
      <c r="K13" s="93"/>
      <c r="L13" s="89"/>
      <c r="M13" s="89"/>
      <c r="N13" s="94"/>
      <c r="O13" s="94"/>
      <c r="P13" s="94"/>
      <c r="Q13" s="88"/>
      <c r="R13" s="95"/>
      <c r="S13" s="96"/>
      <c r="T13" s="97"/>
      <c r="U13" s="98"/>
    </row>
    <row r="14" spans="1:23" s="86" customFormat="1" ht="18.600000000000001" customHeight="1" x14ac:dyDescent="0.3">
      <c r="A14" s="88" t="str">
        <f>'Worksheet_(Ex2)'!C6&amp;"v-6597"</f>
        <v>2410v-6597</v>
      </c>
      <c r="B14" s="89" t="s">
        <v>82</v>
      </c>
      <c r="C14" s="90">
        <v>179</v>
      </c>
      <c r="D14" s="89"/>
      <c r="E14" s="88"/>
      <c r="F14" s="150" t="s">
        <v>78</v>
      </c>
      <c r="G14" s="90">
        <v>997</v>
      </c>
      <c r="H14" s="90"/>
      <c r="I14" s="92"/>
      <c r="J14" s="92" t="s">
        <v>88</v>
      </c>
      <c r="K14" s="93"/>
      <c r="L14" s="89"/>
      <c r="M14" s="89"/>
      <c r="N14" s="94"/>
      <c r="O14" s="94"/>
      <c r="P14" s="94"/>
      <c r="Q14" s="88" t="s">
        <v>31</v>
      </c>
      <c r="R14" s="95" t="str">
        <f>IF('Worksheet_(Ex2)'!C20&gt;0,'Worksheet_(Ex2)'!C20,"")</f>
        <v/>
      </c>
      <c r="S14" s="96">
        <f>'Worksheet_(Ex2)'!C6</f>
        <v>2410</v>
      </c>
      <c r="T14" s="97"/>
      <c r="U14" s="98"/>
    </row>
    <row r="15" spans="1:23" s="86" customFormat="1" ht="18.600000000000001" customHeight="1" x14ac:dyDescent="0.3">
      <c r="A15" s="88" t="str">
        <f>"6597-"&amp;'Worksheet_(Ex2)'!C6&amp;"v"</f>
        <v>6597-2410v</v>
      </c>
      <c r="B15" s="89"/>
      <c r="C15" s="90">
        <v>178</v>
      </c>
      <c r="D15" s="90"/>
      <c r="E15" s="88"/>
      <c r="F15" s="150" t="s">
        <v>78</v>
      </c>
      <c r="G15" s="90">
        <v>997</v>
      </c>
      <c r="H15" s="90"/>
      <c r="I15" s="92"/>
      <c r="J15" s="92" t="s">
        <v>88</v>
      </c>
      <c r="K15" s="93"/>
      <c r="L15" s="89"/>
      <c r="M15" s="89"/>
      <c r="N15" s="94"/>
      <c r="O15" s="94"/>
      <c r="P15" s="94"/>
      <c r="Q15" s="88" t="s">
        <v>43</v>
      </c>
      <c r="R15" s="95" t="str">
        <f>IF('Worksheet_(Ex2)'!C20&lt;0,-'Worksheet_(Ex2)'!C20,"")</f>
        <v/>
      </c>
      <c r="S15" s="96">
        <f>'Worksheet_(Ex2)'!C6</f>
        <v>2410</v>
      </c>
      <c r="T15" s="97"/>
      <c r="U15" s="98"/>
    </row>
    <row r="16" spans="1:23" s="87" customFormat="1" ht="18.600000000000001" customHeight="1" x14ac:dyDescent="0.3">
      <c r="A16" s="88" t="str">
        <f>"6591-"&amp;'Worksheet_(Ex2)'!C27&amp;"v"</f>
        <v>6591-2420v</v>
      </c>
      <c r="B16" s="89" t="s">
        <v>83</v>
      </c>
      <c r="C16" s="90">
        <v>445</v>
      </c>
      <c r="D16" s="90"/>
      <c r="E16" s="88"/>
      <c r="F16" s="150" t="s">
        <v>78</v>
      </c>
      <c r="G16" s="90">
        <v>997</v>
      </c>
      <c r="H16" s="90"/>
      <c r="I16" s="92"/>
      <c r="J16" s="92" t="s">
        <v>57</v>
      </c>
      <c r="K16" s="93"/>
      <c r="L16" s="89"/>
      <c r="M16" s="89"/>
      <c r="N16" s="94"/>
      <c r="O16" s="94"/>
      <c r="P16" s="94"/>
      <c r="Q16" s="88" t="s">
        <v>43</v>
      </c>
      <c r="R16" s="95" t="str">
        <f>IF('Worksheet_(Ex2)'!C40&lt;0,-'Worksheet_(Ex2)'!C40,"")</f>
        <v/>
      </c>
      <c r="S16" s="96">
        <f>'Worksheet_(Ex2)'!C27</f>
        <v>2420</v>
      </c>
      <c r="T16" s="97"/>
      <c r="U16" s="98"/>
    </row>
    <row r="17" spans="1:21" s="85" customFormat="1" ht="18.600000000000001" customHeight="1" x14ac:dyDescent="0.3">
      <c r="A17" s="88" t="str">
        <f>'Worksheet_(Ex2)'!C27&amp;"v-6597"</f>
        <v>2420v-6597</v>
      </c>
      <c r="B17" s="161"/>
      <c r="C17" s="90">
        <v>179</v>
      </c>
      <c r="D17" s="90"/>
      <c r="E17" s="162"/>
      <c r="F17" s="150" t="s">
        <v>78</v>
      </c>
      <c r="G17" s="90">
        <v>997</v>
      </c>
      <c r="H17" s="163"/>
      <c r="I17" s="165"/>
      <c r="J17" s="92" t="s">
        <v>88</v>
      </c>
      <c r="K17" s="166"/>
      <c r="L17" s="161"/>
      <c r="M17" s="161"/>
      <c r="N17" s="167"/>
      <c r="O17" s="167"/>
      <c r="P17" s="167"/>
      <c r="Q17" s="88" t="s">
        <v>31</v>
      </c>
      <c r="R17" s="95">
        <f>IF('Worksheet_(Ex2)'!C40&gt;0,'Worksheet_(Ex2)'!C40,"")</f>
        <v>1.1099999994039536</v>
      </c>
      <c r="S17" s="96">
        <f>'Worksheet_(Ex2)'!C27</f>
        <v>2420</v>
      </c>
      <c r="T17" s="169"/>
      <c r="U17" s="98"/>
    </row>
    <row r="18" spans="1:21" s="85" customFormat="1" ht="18.600000000000001" customHeight="1" x14ac:dyDescent="0.3">
      <c r="A18" s="170"/>
      <c r="B18" s="171"/>
      <c r="C18" s="152"/>
      <c r="D18" s="171"/>
      <c r="E18" s="170"/>
      <c r="F18" s="150"/>
      <c r="G18" s="152"/>
      <c r="H18" s="152"/>
      <c r="I18" s="172"/>
      <c r="J18" s="172"/>
      <c r="K18" s="44"/>
      <c r="L18" s="171"/>
      <c r="M18" s="171"/>
      <c r="N18" s="173"/>
      <c r="O18" s="173"/>
      <c r="P18" s="173"/>
      <c r="Q18" s="170"/>
      <c r="R18" s="160"/>
      <c r="S18" s="96"/>
      <c r="T18" s="169"/>
      <c r="U18" s="98"/>
    </row>
    <row r="19" spans="1:21" s="54" customFormat="1" ht="0.95" customHeight="1" x14ac:dyDescent="0.25">
      <c r="A19" s="45"/>
      <c r="B19" s="46"/>
      <c r="C19" s="47"/>
      <c r="D19" s="46"/>
      <c r="E19" s="45"/>
      <c r="F19" s="48"/>
      <c r="G19" s="49"/>
      <c r="H19" s="49"/>
      <c r="I19" s="50"/>
      <c r="J19" s="50"/>
      <c r="K19" s="44"/>
      <c r="L19" s="46"/>
      <c r="M19" s="46"/>
      <c r="N19" s="51"/>
      <c r="O19" s="51"/>
      <c r="P19" s="51"/>
      <c r="Q19" s="45"/>
      <c r="R19" s="52"/>
      <c r="S19" s="51"/>
      <c r="T19" s="53"/>
      <c r="U19" s="53"/>
    </row>
    <row r="20" spans="1:21" s="62" customFormat="1" ht="14.25" customHeight="1" x14ac:dyDescent="0.25">
      <c r="A20" s="55"/>
      <c r="B20" s="56" t="s">
        <v>44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 t="s">
        <v>45</v>
      </c>
      <c r="Q20" s="59"/>
      <c r="R20" s="83">
        <f>SUM(R8:R12)</f>
        <v>2930532.82</v>
      </c>
      <c r="S20" s="56" t="s">
        <v>46</v>
      </c>
      <c r="T20" s="60"/>
      <c r="U20" s="61"/>
    </row>
    <row r="21" spans="1:21" s="54" customFormat="1" ht="15" customHeight="1" x14ac:dyDescent="0.25">
      <c r="A21" s="121"/>
      <c r="B21" s="131" t="s">
        <v>91</v>
      </c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63" t="s">
        <v>47</v>
      </c>
      <c r="T21" s="64" t="s">
        <v>48</v>
      </c>
      <c r="U21" s="65"/>
    </row>
    <row r="22" spans="1:21" s="54" customFormat="1" ht="13.9" customHeight="1" x14ac:dyDescent="0.25">
      <c r="A22" s="121"/>
      <c r="B22" s="133" t="s">
        <v>84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9"/>
      <c r="S22" s="66" t="s">
        <v>49</v>
      </c>
      <c r="T22" s="67" t="s">
        <v>50</v>
      </c>
      <c r="U22" s="68"/>
    </row>
    <row r="23" spans="1:21" s="54" customFormat="1" ht="13.9" customHeight="1" x14ac:dyDescent="0.25">
      <c r="A23" s="121"/>
      <c r="B23" s="133" t="s">
        <v>85</v>
      </c>
      <c r="C23" s="134"/>
      <c r="D23" s="134"/>
      <c r="E23" s="134"/>
      <c r="F23" s="134"/>
      <c r="G23" s="134"/>
      <c r="H23" s="142"/>
      <c r="I23" s="142"/>
      <c r="J23" s="142"/>
      <c r="K23" s="142"/>
      <c r="L23" s="142"/>
      <c r="M23" s="142"/>
      <c r="N23" s="134"/>
      <c r="O23" s="134"/>
      <c r="P23" s="134"/>
      <c r="Q23" s="134"/>
      <c r="R23" s="139"/>
      <c r="S23" s="66" t="s">
        <v>49</v>
      </c>
      <c r="T23" s="67" t="s">
        <v>68</v>
      </c>
      <c r="U23" s="68"/>
    </row>
    <row r="24" spans="1:21" s="54" customFormat="1" ht="13.9" customHeight="1" x14ac:dyDescent="0.25">
      <c r="A24" s="121"/>
      <c r="B24" s="147" t="str">
        <f xml:space="preserve">      "**This will balance AFRS to CAMS in Fund 997 GL"&amp;'Worksheet_(Ex2)'!C6</f>
        <v>**This will balance AFRS to CAMS in Fund 997 GL2410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34"/>
      <c r="O24" s="134"/>
      <c r="P24" s="134"/>
      <c r="Q24" s="134"/>
      <c r="R24" s="139"/>
      <c r="S24" s="66"/>
      <c r="T24" s="67"/>
      <c r="U24" s="68"/>
    </row>
    <row r="25" spans="1:21" s="54" customFormat="1" ht="13.9" customHeight="1" x14ac:dyDescent="0.25">
      <c r="A25" s="121"/>
      <c r="B25" s="141"/>
      <c r="C25" s="148" t="s">
        <v>72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9"/>
      <c r="S25" s="66"/>
      <c r="T25" s="67"/>
      <c r="U25" s="68"/>
    </row>
    <row r="26" spans="1:21" s="54" customFormat="1" ht="13.9" customHeight="1" x14ac:dyDescent="0.25">
      <c r="A26" s="121"/>
      <c r="B26" s="133" t="s">
        <v>86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40"/>
      <c r="S26" s="66"/>
      <c r="T26" s="67"/>
      <c r="U26" s="68"/>
    </row>
    <row r="27" spans="1:21" s="54" customFormat="1" ht="13.9" customHeight="1" x14ac:dyDescent="0.25">
      <c r="A27" s="121"/>
      <c r="B27" s="132" t="s">
        <v>87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101"/>
      <c r="S27" s="66"/>
      <c r="T27" s="67"/>
      <c r="U27" s="68"/>
    </row>
    <row r="28" spans="1:21" s="54" customFormat="1" ht="13.9" customHeight="1" x14ac:dyDescent="0.25">
      <c r="A28" s="121"/>
      <c r="B28" s="129"/>
      <c r="C28" s="127" t="str">
        <f>"**This will balance AFRS to CAMS in Fund 997 GL"&amp;'Worksheet_(Ex2)'!C27</f>
        <v>**This will balance AFRS to CAMS in Fund 997 GL2420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101"/>
      <c r="S28" s="66"/>
      <c r="T28" s="67"/>
      <c r="U28" s="68"/>
    </row>
    <row r="29" spans="1:21" s="54" customFormat="1" ht="13.9" customHeight="1" x14ac:dyDescent="0.25">
      <c r="A29" s="121"/>
      <c r="B29" s="128"/>
      <c r="C29" s="149" t="s">
        <v>97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126"/>
      <c r="S29" s="63"/>
      <c r="T29" s="84"/>
      <c r="U29" s="68"/>
    </row>
    <row r="30" spans="1:21" s="54" customFormat="1" ht="13.9" customHeight="1" x14ac:dyDescent="0.25">
      <c r="A30" s="121"/>
      <c r="B30" s="133" t="s">
        <v>99</v>
      </c>
      <c r="C30" s="13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126"/>
      <c r="S30" s="63"/>
      <c r="T30" s="84"/>
      <c r="U30" s="68"/>
    </row>
    <row r="31" spans="1:21" s="54" customFormat="1" ht="13.9" customHeight="1" x14ac:dyDescent="0.25">
      <c r="A31" s="120" t="s">
        <v>63</v>
      </c>
      <c r="B31" s="54" t="s">
        <v>98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5"/>
      <c r="S31" s="63"/>
      <c r="T31" s="84"/>
      <c r="U31" s="68"/>
    </row>
    <row r="32" spans="1:21" s="11" customFormat="1" ht="11.25" customHeight="1" x14ac:dyDescent="0.25">
      <c r="A32" s="121"/>
      <c r="B32" s="69" t="s">
        <v>51</v>
      </c>
      <c r="C32" s="70"/>
      <c r="D32" s="70"/>
      <c r="E32" s="70"/>
      <c r="F32" s="70"/>
      <c r="G32" s="71"/>
      <c r="H32" s="69" t="s">
        <v>52</v>
      </c>
      <c r="I32" s="71"/>
      <c r="J32" s="69" t="s">
        <v>53</v>
      </c>
      <c r="K32" s="71"/>
      <c r="L32" s="69" t="s">
        <v>54</v>
      </c>
      <c r="M32" s="70"/>
      <c r="N32" s="70"/>
      <c r="O32" s="70"/>
      <c r="P32" s="70"/>
      <c r="Q32" s="71"/>
      <c r="R32" s="72" t="s">
        <v>53</v>
      </c>
      <c r="S32" s="73"/>
      <c r="T32" s="74"/>
      <c r="U32" s="29"/>
    </row>
    <row r="33" spans="1:21" ht="14.25" customHeight="1" x14ac:dyDescent="0.2">
      <c r="A33" s="117"/>
      <c r="B33" s="77"/>
      <c r="C33" s="76"/>
      <c r="D33" s="76"/>
      <c r="E33" s="76"/>
      <c r="F33" s="76"/>
      <c r="G33" s="38"/>
      <c r="H33" s="77"/>
      <c r="I33" s="38"/>
      <c r="J33" s="78"/>
      <c r="K33" s="33"/>
      <c r="L33" s="77"/>
      <c r="M33" s="76"/>
      <c r="N33" s="76"/>
      <c r="O33" s="76"/>
      <c r="P33" s="76"/>
      <c r="Q33" s="38"/>
      <c r="R33" s="75"/>
      <c r="S33" s="77"/>
      <c r="T33" s="76"/>
      <c r="U33" s="38"/>
    </row>
    <row r="34" spans="1:21" ht="24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 spans="1:21" ht="24" customHeight="1" x14ac:dyDescent="0.2">
      <c r="A35" s="79"/>
      <c r="B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:21" ht="24" customHeight="1" x14ac:dyDescent="0.2">
      <c r="A36" s="79"/>
      <c r="B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spans="1:21" ht="24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spans="1:21" ht="24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1:21" ht="24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1:21" ht="24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1:2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</sheetData>
  <mergeCells count="1">
    <mergeCell ref="I4:J4"/>
  </mergeCells>
  <printOptions horizontalCentered="1" verticalCentered="1"/>
  <pageMargins left="0.18" right="0.18" top="0.71" bottom="0.18" header="0.25" footer="0.5"/>
  <pageSetup paperSize="5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U44"/>
  <sheetViews>
    <sheetView zoomScale="75" workbookViewId="0"/>
  </sheetViews>
  <sheetFormatPr defaultColWidth="9.28515625" defaultRowHeight="12.75" x14ac:dyDescent="0.2"/>
  <cols>
    <col min="1" max="1" width="25.42578125" style="22" customWidth="1"/>
    <col min="2" max="2" width="3.28515625" style="22" customWidth="1"/>
    <col min="3" max="3" width="7.28515625" style="22" customWidth="1"/>
    <col min="4" max="4" width="3.7109375" style="22" customWidth="1"/>
    <col min="5" max="5" width="3.42578125" style="22" customWidth="1"/>
    <col min="6" max="6" width="6.7109375" style="22" customWidth="1"/>
    <col min="7" max="7" width="5.42578125" style="22" customWidth="1"/>
    <col min="8" max="8" width="5.7109375" style="22" customWidth="1"/>
    <col min="9" max="9" width="9.28515625" style="22"/>
    <col min="10" max="10" width="5.7109375" style="22" customWidth="1"/>
    <col min="11" max="11" width="6.28515625" style="22" customWidth="1"/>
    <col min="12" max="12" width="5" style="22" customWidth="1"/>
    <col min="13" max="13" width="4.42578125" style="22" customWidth="1"/>
    <col min="14" max="14" width="5" style="22" customWidth="1"/>
    <col min="15" max="15" width="5.28515625" style="22" customWidth="1"/>
    <col min="16" max="16" width="11" style="22" customWidth="1"/>
    <col min="17" max="17" width="4.7109375" style="22" customWidth="1"/>
    <col min="18" max="18" width="24.28515625" style="22" customWidth="1"/>
    <col min="19" max="19" width="9.28515625" style="22"/>
    <col min="20" max="20" width="10.28515625" style="22" customWidth="1"/>
    <col min="21" max="21" width="10" style="22" bestFit="1" customWidth="1"/>
    <col min="22" max="16384" width="9.28515625" style="22"/>
  </cols>
  <sheetData>
    <row r="1" spans="1:21" s="11" customFormat="1" ht="8.25" x14ac:dyDescent="0.15">
      <c r="A1" s="1"/>
      <c r="B1" s="2"/>
      <c r="C1" s="2"/>
      <c r="D1" s="3"/>
      <c r="E1" s="4" t="s">
        <v>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7" t="s">
        <v>1</v>
      </c>
      <c r="S1" s="8" t="s">
        <v>2</v>
      </c>
      <c r="T1" s="9"/>
      <c r="U1" s="10"/>
    </row>
    <row r="2" spans="1:21" ht="17.25" customHeight="1" x14ac:dyDescent="0.25">
      <c r="A2" s="12" t="s">
        <v>3</v>
      </c>
      <c r="B2" s="13"/>
      <c r="C2" s="13"/>
      <c r="D2" s="14"/>
      <c r="E2" s="15" t="s">
        <v>79</v>
      </c>
      <c r="F2" s="16"/>
      <c r="G2" s="16"/>
      <c r="H2" s="16"/>
      <c r="I2" s="16"/>
      <c r="J2" s="16"/>
      <c r="K2" s="16"/>
      <c r="L2" s="17" t="s">
        <v>4</v>
      </c>
      <c r="M2" s="80" t="s">
        <v>74</v>
      </c>
      <c r="N2" s="16"/>
      <c r="O2" s="16"/>
      <c r="P2" s="16" t="s">
        <v>73</v>
      </c>
      <c r="Q2" s="14"/>
      <c r="R2" s="18" t="s">
        <v>78</v>
      </c>
      <c r="S2" s="19" t="s">
        <v>5</v>
      </c>
      <c r="T2" s="20" t="s">
        <v>6</v>
      </c>
      <c r="U2" s="21"/>
    </row>
    <row r="3" spans="1:21" s="11" customFormat="1" ht="11.25" customHeight="1" x14ac:dyDescent="0.2">
      <c r="A3" s="23"/>
      <c r="B3" s="5"/>
      <c r="C3" s="5"/>
      <c r="D3" s="24"/>
      <c r="E3" s="25" t="s">
        <v>7</v>
      </c>
      <c r="F3" s="5"/>
      <c r="G3" s="6"/>
      <c r="H3" s="4" t="s">
        <v>8</v>
      </c>
      <c r="I3" s="26"/>
      <c r="J3" s="26"/>
      <c r="K3" s="6"/>
      <c r="L3" s="4" t="s">
        <v>9</v>
      </c>
      <c r="M3" s="5"/>
      <c r="N3" s="5"/>
      <c r="O3" s="6"/>
      <c r="P3" s="27" t="s">
        <v>10</v>
      </c>
      <c r="Q3" s="10"/>
      <c r="R3" s="28"/>
      <c r="S3" s="19" t="s">
        <v>5</v>
      </c>
      <c r="T3" s="20" t="s">
        <v>11</v>
      </c>
      <c r="U3" s="29"/>
    </row>
    <row r="4" spans="1:21" ht="15.75" customHeight="1" x14ac:dyDescent="0.25">
      <c r="A4" s="30"/>
      <c r="B4" s="16"/>
      <c r="C4" s="16"/>
      <c r="D4" s="14"/>
      <c r="E4" s="151" t="s">
        <v>76</v>
      </c>
      <c r="F4" s="81"/>
      <c r="G4" s="33"/>
      <c r="H4" s="82"/>
      <c r="I4" s="239" t="s">
        <v>75</v>
      </c>
      <c r="J4" s="239"/>
      <c r="K4" s="14"/>
      <c r="L4" s="31"/>
      <c r="M4" s="32"/>
      <c r="N4" s="13"/>
      <c r="O4" s="33"/>
      <c r="P4" s="34"/>
      <c r="Q4" s="35"/>
      <c r="R4" s="36" t="s">
        <v>12</v>
      </c>
      <c r="S4" s="19" t="s">
        <v>5</v>
      </c>
      <c r="T4" s="37" t="s">
        <v>13</v>
      </c>
      <c r="U4" s="38"/>
    </row>
    <row r="5" spans="1:21" s="41" customFormat="1" ht="8.25" x14ac:dyDescent="0.15">
      <c r="A5" s="7"/>
      <c r="B5" s="7"/>
      <c r="C5" s="7"/>
      <c r="D5" s="7" t="s">
        <v>14</v>
      </c>
      <c r="E5" s="7" t="s">
        <v>15</v>
      </c>
      <c r="F5" s="7"/>
      <c r="G5" s="7"/>
      <c r="H5" s="39" t="s">
        <v>16</v>
      </c>
      <c r="I5" s="40" t="s">
        <v>17</v>
      </c>
      <c r="J5" s="7"/>
      <c r="K5" s="7" t="s">
        <v>18</v>
      </c>
      <c r="L5" s="7"/>
      <c r="M5" s="7"/>
      <c r="N5" s="7"/>
      <c r="O5" s="7"/>
      <c r="P5" s="7"/>
      <c r="Q5" s="7"/>
      <c r="R5" s="7"/>
      <c r="S5" s="7" t="s">
        <v>19</v>
      </c>
      <c r="T5" s="7" t="s">
        <v>20</v>
      </c>
      <c r="U5" s="7" t="s">
        <v>20</v>
      </c>
    </row>
    <row r="6" spans="1:21" s="41" customFormat="1" ht="8.25" x14ac:dyDescent="0.15">
      <c r="A6" s="42" t="s">
        <v>21</v>
      </c>
      <c r="B6" s="42"/>
      <c r="C6" s="42" t="s">
        <v>22</v>
      </c>
      <c r="D6" s="42" t="s">
        <v>23</v>
      </c>
      <c r="E6" s="42" t="s">
        <v>24</v>
      </c>
      <c r="F6" s="42" t="s">
        <v>25</v>
      </c>
      <c r="G6" s="42" t="s">
        <v>26</v>
      </c>
      <c r="H6" s="7" t="s">
        <v>27</v>
      </c>
      <c r="I6" s="7" t="s">
        <v>28</v>
      </c>
      <c r="J6" s="42" t="s">
        <v>18</v>
      </c>
      <c r="K6" s="42" t="s">
        <v>18</v>
      </c>
      <c r="L6" s="42" t="s">
        <v>29</v>
      </c>
      <c r="M6" s="42"/>
      <c r="N6" s="42" t="s">
        <v>30</v>
      </c>
      <c r="O6" s="42" t="s">
        <v>30</v>
      </c>
      <c r="P6" s="42" t="s">
        <v>18</v>
      </c>
      <c r="Q6" s="42" t="s">
        <v>31</v>
      </c>
      <c r="R6" s="42" t="s">
        <v>32</v>
      </c>
      <c r="S6" s="42" t="s">
        <v>33</v>
      </c>
      <c r="T6" s="42" t="s">
        <v>34</v>
      </c>
      <c r="U6" s="42" t="s">
        <v>34</v>
      </c>
    </row>
    <row r="7" spans="1:21" s="41" customFormat="1" ht="8.25" x14ac:dyDescent="0.15">
      <c r="A7" s="43"/>
      <c r="B7" s="43"/>
      <c r="C7" s="43" t="s">
        <v>35</v>
      </c>
      <c r="D7" s="43" t="s">
        <v>36</v>
      </c>
      <c r="E7" s="43" t="s">
        <v>37</v>
      </c>
      <c r="F7" s="43"/>
      <c r="G7" s="43"/>
      <c r="H7" s="43" t="s">
        <v>38</v>
      </c>
      <c r="I7" s="43" t="s">
        <v>38</v>
      </c>
      <c r="J7" s="43" t="s">
        <v>39</v>
      </c>
      <c r="K7" s="43" t="s">
        <v>39</v>
      </c>
      <c r="L7" s="43" t="s">
        <v>38</v>
      </c>
      <c r="M7" s="43"/>
      <c r="N7" s="43" t="s">
        <v>40</v>
      </c>
      <c r="O7" s="43" t="s">
        <v>41</v>
      </c>
      <c r="P7" s="43" t="s">
        <v>42</v>
      </c>
      <c r="Q7" s="43" t="s">
        <v>43</v>
      </c>
      <c r="R7" s="43"/>
      <c r="S7" s="43" t="s">
        <v>34</v>
      </c>
      <c r="T7" s="43" t="s">
        <v>31</v>
      </c>
      <c r="U7" s="43" t="s">
        <v>43</v>
      </c>
    </row>
    <row r="8" spans="1:21" s="99" customFormat="1" ht="18.600000000000001" customHeight="1" x14ac:dyDescent="0.3">
      <c r="A8" s="88" t="str">
        <f>'Worksheet_(Ex2)'!C6&amp;"V-6525"</f>
        <v>2410V-6525</v>
      </c>
      <c r="B8" s="89" t="s">
        <v>56</v>
      </c>
      <c r="C8" s="90">
        <v>335</v>
      </c>
      <c r="D8" s="89"/>
      <c r="E8" s="88"/>
      <c r="F8" s="150" t="s">
        <v>78</v>
      </c>
      <c r="G8" s="152" t="s">
        <v>77</v>
      </c>
      <c r="H8" s="152" t="s">
        <v>77</v>
      </c>
      <c r="I8" s="92" t="s">
        <v>80</v>
      </c>
      <c r="J8" s="92" t="s">
        <v>74</v>
      </c>
      <c r="K8" s="93"/>
      <c r="L8" s="89"/>
      <c r="M8" s="89"/>
      <c r="N8" s="94"/>
      <c r="O8" s="94"/>
      <c r="P8" s="94"/>
      <c r="Q8" s="88" t="s">
        <v>31</v>
      </c>
      <c r="R8" s="95">
        <f>'Worksheet_(Ex2)'!D19</f>
        <v>0</v>
      </c>
      <c r="S8" s="96">
        <f>'Worksheet_(Ex2)'!C6</f>
        <v>2410</v>
      </c>
      <c r="T8" s="97"/>
      <c r="U8" s="98"/>
    </row>
    <row r="9" spans="1:21" s="99" customFormat="1" ht="18.600000000000001" customHeight="1" x14ac:dyDescent="0.3">
      <c r="A9" s="88" t="str">
        <f>"3213-"&amp;'Worksheet_(Ex2)'!C6&amp;"V"</f>
        <v>3213-2410V</v>
      </c>
      <c r="B9" s="89"/>
      <c r="C9" s="90">
        <v>534</v>
      </c>
      <c r="D9" s="89"/>
      <c r="E9" s="88"/>
      <c r="F9" s="150" t="s">
        <v>78</v>
      </c>
      <c r="G9" s="152" t="s">
        <v>77</v>
      </c>
      <c r="H9" s="152" t="s">
        <v>77</v>
      </c>
      <c r="I9" s="92" t="s">
        <v>80</v>
      </c>
      <c r="J9" s="92"/>
      <c r="K9" s="93"/>
      <c r="L9" s="89"/>
      <c r="M9" s="89"/>
      <c r="N9" s="94" t="s">
        <v>67</v>
      </c>
      <c r="O9" s="94">
        <v>18</v>
      </c>
      <c r="P9" s="94"/>
      <c r="Q9" s="88" t="s">
        <v>43</v>
      </c>
      <c r="R9" s="95">
        <f>-'Worksheet_(Ex2)'!D21</f>
        <v>0</v>
      </c>
      <c r="S9" s="96">
        <f>'Worksheet_(Ex2)'!C6</f>
        <v>2410</v>
      </c>
      <c r="T9" s="97"/>
      <c r="U9" s="98"/>
    </row>
    <row r="10" spans="1:21" s="99" customFormat="1" ht="18.600000000000001" customHeight="1" x14ac:dyDescent="0.3">
      <c r="A10" s="88"/>
      <c r="B10" s="89"/>
      <c r="C10" s="90"/>
      <c r="D10" s="89"/>
      <c r="E10" s="88"/>
      <c r="F10" s="150"/>
      <c r="G10" s="152"/>
      <c r="H10" s="152"/>
      <c r="I10" s="92"/>
      <c r="J10" s="92"/>
      <c r="K10" s="93"/>
      <c r="L10" s="89"/>
      <c r="M10" s="89"/>
      <c r="N10" s="94"/>
      <c r="O10" s="94"/>
      <c r="P10" s="94"/>
      <c r="Q10" s="88"/>
      <c r="R10" s="95"/>
      <c r="S10" s="96"/>
      <c r="T10" s="97"/>
      <c r="U10" s="98"/>
    </row>
    <row r="11" spans="1:21" s="86" customFormat="1" ht="18.600000000000001" customHeight="1" x14ac:dyDescent="0.3">
      <c r="A11" s="88" t="str">
        <f>"6511-"&amp;'Worksheet_(Ex2)'!C27&amp;"V"</f>
        <v>6511-2420V</v>
      </c>
      <c r="B11" s="89" t="s">
        <v>55</v>
      </c>
      <c r="C11" s="90">
        <v>532</v>
      </c>
      <c r="D11" s="89"/>
      <c r="E11" s="88"/>
      <c r="F11" s="150" t="s">
        <v>78</v>
      </c>
      <c r="G11" s="152" t="s">
        <v>77</v>
      </c>
      <c r="H11" s="152" t="s">
        <v>77</v>
      </c>
      <c r="I11" s="92" t="s">
        <v>80</v>
      </c>
      <c r="J11" s="92" t="s">
        <v>57</v>
      </c>
      <c r="K11" s="93"/>
      <c r="L11" s="89"/>
      <c r="M11" s="89"/>
      <c r="N11" s="94"/>
      <c r="O11" s="94"/>
      <c r="P11" s="94"/>
      <c r="Q11" s="88" t="s">
        <v>43</v>
      </c>
      <c r="R11" s="95">
        <f>-'Worksheet_(Ex2)'!D39</f>
        <v>4827.7</v>
      </c>
      <c r="S11" s="96">
        <f>'Worksheet_(Ex2)'!C27</f>
        <v>2420</v>
      </c>
      <c r="T11" s="97"/>
      <c r="U11" s="98"/>
    </row>
    <row r="12" spans="1:21" s="99" customFormat="1" ht="18.600000000000001" customHeight="1" x14ac:dyDescent="0.3">
      <c r="A12" s="88" t="str">
        <f>'Worksheet_(Ex2)'!C27&amp;"-3213"</f>
        <v>2420-3213</v>
      </c>
      <c r="B12" s="89"/>
      <c r="C12" s="90">
        <v>533</v>
      </c>
      <c r="D12" s="89"/>
      <c r="E12" s="88"/>
      <c r="F12" s="150" t="s">
        <v>78</v>
      </c>
      <c r="G12" s="152" t="s">
        <v>77</v>
      </c>
      <c r="H12" s="152" t="s">
        <v>77</v>
      </c>
      <c r="I12" s="92" t="s">
        <v>80</v>
      </c>
      <c r="J12" s="92"/>
      <c r="K12" s="93"/>
      <c r="L12" s="89"/>
      <c r="M12" s="89"/>
      <c r="N12" s="94" t="s">
        <v>67</v>
      </c>
      <c r="O12" s="94">
        <v>18</v>
      </c>
      <c r="P12" s="94"/>
      <c r="Q12" s="88" t="s">
        <v>31</v>
      </c>
      <c r="R12" s="95">
        <f>'Worksheet_(Ex2)'!D41</f>
        <v>0</v>
      </c>
      <c r="S12" s="96">
        <f>'Worksheet_(Ex2)'!C27</f>
        <v>2420</v>
      </c>
      <c r="T12" s="97"/>
      <c r="U12" s="98"/>
    </row>
    <row r="13" spans="1:21" s="99" customFormat="1" ht="18.600000000000001" customHeight="1" x14ac:dyDescent="0.3">
      <c r="A13" s="88"/>
      <c r="B13" s="89"/>
      <c r="C13" s="90"/>
      <c r="D13" s="89"/>
      <c r="E13" s="88"/>
      <c r="F13" s="91"/>
      <c r="G13" s="90"/>
      <c r="H13" s="90"/>
      <c r="I13" s="92"/>
      <c r="J13" s="92"/>
      <c r="K13" s="93"/>
      <c r="L13" s="89"/>
      <c r="M13" s="89"/>
      <c r="N13" s="94"/>
      <c r="O13" s="94"/>
      <c r="P13" s="94"/>
      <c r="Q13" s="88"/>
      <c r="R13" s="95"/>
      <c r="S13" s="96"/>
      <c r="T13" s="97"/>
      <c r="U13" s="98"/>
    </row>
    <row r="14" spans="1:21" s="99" customFormat="1" ht="18.600000000000001" customHeight="1" x14ac:dyDescent="0.3">
      <c r="A14" s="88" t="str">
        <f>'Worksheet_(Ex2)'!C6&amp;"v-6525"</f>
        <v>2410v-6525</v>
      </c>
      <c r="B14" s="89" t="s">
        <v>82</v>
      </c>
      <c r="C14" s="90">
        <v>335</v>
      </c>
      <c r="D14" s="89"/>
      <c r="E14" s="88"/>
      <c r="F14" s="150" t="s">
        <v>78</v>
      </c>
      <c r="G14" s="152" t="s">
        <v>77</v>
      </c>
      <c r="H14" s="152" t="s">
        <v>77</v>
      </c>
      <c r="I14" s="92" t="s">
        <v>80</v>
      </c>
      <c r="J14" s="92" t="s">
        <v>74</v>
      </c>
      <c r="K14" s="93"/>
      <c r="L14" s="89"/>
      <c r="M14" s="89"/>
      <c r="N14" s="94"/>
      <c r="O14" s="94"/>
      <c r="P14" s="94"/>
      <c r="Q14" s="88" t="s">
        <v>31</v>
      </c>
      <c r="R14" s="95" t="str">
        <f>IF('Worksheet_(Ex2)'!D20&gt;0,'Worksheet_(Ex2)'!D20,"")</f>
        <v/>
      </c>
      <c r="S14" s="96">
        <f>'Worksheet_(Ex2)'!C6</f>
        <v>2410</v>
      </c>
      <c r="T14" s="97"/>
      <c r="U14" s="98"/>
    </row>
    <row r="15" spans="1:21" s="99" customFormat="1" ht="18.600000000000001" customHeight="1" x14ac:dyDescent="0.3">
      <c r="A15" s="88" t="str">
        <f>"3213-"&amp;'Worksheet_(Ex2)'!C6&amp;"v"</f>
        <v>3213-2410v</v>
      </c>
      <c r="B15" s="89"/>
      <c r="C15" s="90">
        <v>534</v>
      </c>
      <c r="D15" s="89"/>
      <c r="E15" s="88"/>
      <c r="F15" s="150" t="s">
        <v>78</v>
      </c>
      <c r="G15" s="152" t="s">
        <v>77</v>
      </c>
      <c r="H15" s="152" t="s">
        <v>77</v>
      </c>
      <c r="I15" s="92" t="s">
        <v>80</v>
      </c>
      <c r="J15" s="92"/>
      <c r="K15" s="93"/>
      <c r="L15" s="89"/>
      <c r="M15" s="89"/>
      <c r="N15" s="94" t="s">
        <v>67</v>
      </c>
      <c r="O15" s="94">
        <v>18</v>
      </c>
      <c r="P15" s="94"/>
      <c r="Q15" s="88" t="s">
        <v>43</v>
      </c>
      <c r="R15" s="95" t="str">
        <f>IF('Worksheet_(Ex2)'!D20&lt;0,-'Worksheet_(Ex2)'!D20,"")</f>
        <v/>
      </c>
      <c r="S15" s="96">
        <f>'Worksheet_(Ex2)'!C6</f>
        <v>2410</v>
      </c>
      <c r="T15" s="97"/>
      <c r="U15" s="98"/>
    </row>
    <row r="16" spans="1:21" s="86" customFormat="1" ht="18.600000000000001" customHeight="1" x14ac:dyDescent="0.3">
      <c r="A16" s="88" t="str">
        <f>"6511-"&amp;'Worksheet_(Ex2)'!C27&amp;"v"</f>
        <v>6511-2420v</v>
      </c>
      <c r="B16" s="89" t="s">
        <v>83</v>
      </c>
      <c r="C16" s="90">
        <v>532</v>
      </c>
      <c r="D16" s="89"/>
      <c r="E16" s="88"/>
      <c r="F16" s="150" t="s">
        <v>78</v>
      </c>
      <c r="G16" s="152" t="s">
        <v>77</v>
      </c>
      <c r="H16" s="152" t="s">
        <v>77</v>
      </c>
      <c r="I16" s="92" t="s">
        <v>80</v>
      </c>
      <c r="J16" s="92" t="s">
        <v>57</v>
      </c>
      <c r="K16" s="93"/>
      <c r="L16" s="89"/>
      <c r="M16" s="89"/>
      <c r="N16" s="94"/>
      <c r="O16" s="94"/>
      <c r="P16" s="94"/>
      <c r="Q16" s="88" t="s">
        <v>43</v>
      </c>
      <c r="R16" s="95" t="str">
        <f>IF('Worksheet_(Ex2)'!D40&lt;0,-'Worksheet_(Ex2)'!D40,"")</f>
        <v/>
      </c>
      <c r="S16" s="96">
        <f>'Worksheet_(Ex2)'!C27</f>
        <v>2420</v>
      </c>
      <c r="T16" s="97"/>
      <c r="U16" s="98"/>
    </row>
    <row r="17" spans="1:21" s="87" customFormat="1" ht="18.600000000000001" customHeight="1" x14ac:dyDescent="0.3">
      <c r="A17" s="88" t="str">
        <f>"(6511)-("&amp;'Worksheet_(Ex2)'!C27&amp;"v)"</f>
        <v>(6511)-(2420v)</v>
      </c>
      <c r="B17" s="161"/>
      <c r="C17" s="90">
        <v>532</v>
      </c>
      <c r="D17" s="89"/>
      <c r="E17" s="88" t="s">
        <v>15</v>
      </c>
      <c r="F17" s="150" t="s">
        <v>78</v>
      </c>
      <c r="G17" s="152" t="s">
        <v>77</v>
      </c>
      <c r="H17" s="152" t="s">
        <v>77</v>
      </c>
      <c r="I17" s="92" t="s">
        <v>80</v>
      </c>
      <c r="J17" s="92" t="s">
        <v>57</v>
      </c>
      <c r="K17" s="93"/>
      <c r="L17" s="89"/>
      <c r="M17" s="89"/>
      <c r="N17" s="94"/>
      <c r="O17" s="94"/>
      <c r="P17" s="94"/>
      <c r="Q17" s="88" t="s">
        <v>93</v>
      </c>
      <c r="R17" s="95">
        <f>IF('Worksheet_(Ex2)'!D40&gt;0,'Worksheet_(Ex2)'!D40,"")</f>
        <v>2.0000000000436557E-2</v>
      </c>
      <c r="S17" s="96">
        <f>'Worksheet_(Ex2)'!C27</f>
        <v>2420</v>
      </c>
      <c r="T17" s="97"/>
      <c r="U17" s="98"/>
    </row>
    <row r="18" spans="1:21" s="85" customFormat="1" ht="18.600000000000001" customHeight="1" x14ac:dyDescent="0.3">
      <c r="A18" s="162"/>
      <c r="B18" s="161"/>
      <c r="C18" s="163"/>
      <c r="D18" s="161"/>
      <c r="E18" s="162"/>
      <c r="F18" s="164"/>
      <c r="G18" s="163"/>
      <c r="H18" s="163"/>
      <c r="I18" s="165"/>
      <c r="J18" s="165"/>
      <c r="K18" s="166"/>
      <c r="L18" s="161"/>
      <c r="M18" s="161"/>
      <c r="N18" s="167"/>
      <c r="O18" s="167"/>
      <c r="P18" s="167"/>
      <c r="Q18" s="162"/>
      <c r="R18" s="159"/>
      <c r="S18" s="168"/>
      <c r="T18" s="169"/>
      <c r="U18" s="98"/>
    </row>
    <row r="19" spans="1:21" s="85" customFormat="1" ht="18.600000000000001" customHeight="1" x14ac:dyDescent="0.3">
      <c r="A19" s="170"/>
      <c r="B19" s="171"/>
      <c r="C19" s="152"/>
      <c r="D19" s="171"/>
      <c r="E19" s="170"/>
      <c r="F19" s="150"/>
      <c r="G19" s="152"/>
      <c r="H19" s="152"/>
      <c r="I19" s="172"/>
      <c r="J19" s="172"/>
      <c r="K19" s="44"/>
      <c r="L19" s="171"/>
      <c r="M19" s="171"/>
      <c r="N19" s="173"/>
      <c r="O19" s="173"/>
      <c r="P19" s="173"/>
      <c r="Q19" s="170"/>
      <c r="R19" s="160"/>
      <c r="S19" s="96"/>
      <c r="T19" s="169"/>
      <c r="U19" s="98"/>
    </row>
    <row r="20" spans="1:21" s="54" customFormat="1" ht="0.95" customHeight="1" x14ac:dyDescent="0.25">
      <c r="A20" s="45"/>
      <c r="B20" s="46"/>
      <c r="C20" s="47"/>
      <c r="D20" s="46"/>
      <c r="E20" s="45"/>
      <c r="F20" s="48"/>
      <c r="G20" s="49"/>
      <c r="H20" s="49"/>
      <c r="I20" s="50"/>
      <c r="J20" s="50"/>
      <c r="K20" s="44"/>
      <c r="L20" s="46"/>
      <c r="M20" s="46"/>
      <c r="N20" s="51"/>
      <c r="O20" s="51"/>
      <c r="P20" s="51"/>
      <c r="Q20" s="45"/>
      <c r="R20" s="52"/>
      <c r="S20" s="51"/>
      <c r="T20" s="53"/>
      <c r="U20" s="53"/>
    </row>
    <row r="21" spans="1:21" s="62" customFormat="1" ht="14.25" customHeight="1" x14ac:dyDescent="0.25">
      <c r="A21" s="55"/>
      <c r="B21" s="56" t="s">
        <v>44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 t="s">
        <v>45</v>
      </c>
      <c r="Q21" s="59"/>
      <c r="R21" s="83">
        <f>SUM(R8:R13)</f>
        <v>4827.7</v>
      </c>
      <c r="S21" s="56" t="s">
        <v>46</v>
      </c>
      <c r="T21" s="60"/>
      <c r="U21" s="61"/>
    </row>
    <row r="22" spans="1:21" s="54" customFormat="1" ht="15" customHeight="1" x14ac:dyDescent="0.25">
      <c r="B22" s="234" t="s">
        <v>117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63" t="s">
        <v>47</v>
      </c>
      <c r="T22" s="64" t="s">
        <v>48</v>
      </c>
      <c r="U22" s="65"/>
    </row>
    <row r="23" spans="1:21" s="54" customFormat="1" ht="13.9" customHeight="1" x14ac:dyDescent="0.25">
      <c r="B23" s="132" t="s">
        <v>84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66" t="s">
        <v>49</v>
      </c>
      <c r="T23" s="67" t="s">
        <v>50</v>
      </c>
      <c r="U23" s="68"/>
    </row>
    <row r="24" spans="1:21" s="54" customFormat="1" ht="13.9" customHeight="1" x14ac:dyDescent="0.25">
      <c r="B24" s="132" t="s">
        <v>85</v>
      </c>
      <c r="C24" s="64"/>
      <c r="D24" s="64"/>
      <c r="E24" s="64"/>
      <c r="F24" s="64"/>
      <c r="G24" s="12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  <c r="S24" s="66" t="s">
        <v>49</v>
      </c>
      <c r="T24" s="67" t="s">
        <v>68</v>
      </c>
      <c r="U24" s="68"/>
    </row>
    <row r="25" spans="1:21" s="54" customFormat="1" ht="13.9" customHeight="1" x14ac:dyDescent="0.25">
      <c r="B25" s="129" t="str">
        <f>"    **This will balance AFRS to CAMS in Fund ___ &amp; GL"&amp;'Worksheet_(Ex2)'!C6</f>
        <v xml:space="preserve">    **This will balance AFRS to CAMS in Fund ___ &amp; GL2410</v>
      </c>
      <c r="C25" s="127"/>
      <c r="D25" s="127"/>
      <c r="E25" s="127"/>
      <c r="F25" s="127"/>
      <c r="G25" s="12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/>
      <c r="S25" s="66"/>
      <c r="T25" s="67"/>
      <c r="U25" s="68"/>
    </row>
    <row r="26" spans="1:21" s="54" customFormat="1" ht="13.9" customHeight="1" x14ac:dyDescent="0.25">
      <c r="A26" s="232"/>
      <c r="B26" s="141"/>
      <c r="C26" s="148" t="s">
        <v>72</v>
      </c>
      <c r="D26" s="142"/>
      <c r="E26" s="142"/>
      <c r="F26" s="142"/>
      <c r="G26" s="142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65"/>
      <c r="S26" s="66"/>
      <c r="T26" s="67"/>
      <c r="U26" s="68"/>
    </row>
    <row r="27" spans="1:21" s="54" customFormat="1" ht="13.9" customHeight="1" x14ac:dyDescent="0.25">
      <c r="A27" s="232"/>
      <c r="B27" s="132" t="s">
        <v>89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100"/>
      <c r="P27" s="100"/>
      <c r="Q27" s="100"/>
      <c r="R27" s="101"/>
      <c r="S27" s="66"/>
      <c r="T27" s="67"/>
      <c r="U27" s="68"/>
    </row>
    <row r="28" spans="1:21" s="54" customFormat="1" ht="13.9" customHeight="1" x14ac:dyDescent="0.25">
      <c r="A28" s="232"/>
      <c r="B28" s="132" t="s">
        <v>90</v>
      </c>
      <c r="C28" s="64"/>
      <c r="D28" s="64"/>
      <c r="E28" s="127"/>
      <c r="F28" s="127"/>
      <c r="G28" s="127"/>
      <c r="H28" s="64"/>
      <c r="I28" s="64"/>
      <c r="J28" s="64"/>
      <c r="K28" s="64"/>
      <c r="L28" s="100"/>
      <c r="M28" s="100"/>
      <c r="N28" s="100"/>
      <c r="O28" s="100"/>
      <c r="P28" s="100"/>
      <c r="Q28" s="100"/>
      <c r="R28" s="101"/>
      <c r="S28" s="66"/>
      <c r="T28" s="67"/>
      <c r="U28" s="68"/>
    </row>
    <row r="29" spans="1:21" s="54" customFormat="1" ht="13.9" customHeight="1" x14ac:dyDescent="0.25">
      <c r="A29" s="232"/>
      <c r="B29" s="129"/>
      <c r="C29" s="127" t="str">
        <f>"**This will balance AFRS to CAMS in Fund ___ &amp; GL"&amp;'Worksheet_(Ex2)'!C27</f>
        <v>**This will balance AFRS to CAMS in Fund ___ &amp; GL2420</v>
      </c>
      <c r="D29" s="127"/>
      <c r="E29" s="127"/>
      <c r="F29" s="127"/>
      <c r="G29" s="127"/>
      <c r="H29" s="64"/>
      <c r="I29" s="64"/>
      <c r="J29" s="64"/>
      <c r="K29" s="64"/>
      <c r="L29" s="100"/>
      <c r="M29" s="100"/>
      <c r="N29" s="100"/>
      <c r="O29" s="100"/>
      <c r="P29" s="100"/>
      <c r="Q29" s="100"/>
      <c r="R29" s="101"/>
      <c r="S29" s="66"/>
      <c r="T29" s="67"/>
      <c r="U29" s="68"/>
    </row>
    <row r="30" spans="1:21" s="54" customFormat="1" ht="13.9" customHeight="1" x14ac:dyDescent="0.25">
      <c r="A30" s="232"/>
      <c r="B30" s="128"/>
      <c r="C30" s="149" t="s">
        <v>97</v>
      </c>
      <c r="D30" s="127"/>
      <c r="E30" s="127"/>
      <c r="F30" s="127"/>
      <c r="G30" s="127"/>
      <c r="H30" s="64"/>
      <c r="I30" s="64"/>
      <c r="J30" s="64"/>
      <c r="K30" s="64"/>
      <c r="L30" s="100"/>
      <c r="M30" s="100"/>
      <c r="N30" s="100"/>
      <c r="O30" s="125"/>
      <c r="P30" s="125"/>
      <c r="Q30" s="125"/>
      <c r="R30" s="126"/>
      <c r="S30" s="63"/>
      <c r="T30" s="84"/>
      <c r="U30" s="68"/>
    </row>
    <row r="31" spans="1:21" s="54" customFormat="1" ht="13.9" customHeight="1" x14ac:dyDescent="0.25">
      <c r="A31" s="232"/>
      <c r="B31" s="133" t="s">
        <v>99</v>
      </c>
      <c r="C31" s="118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6"/>
      <c r="S31" s="63"/>
      <c r="T31" s="84"/>
      <c r="U31" s="68"/>
    </row>
    <row r="32" spans="1:21" s="54" customFormat="1" ht="13.9" customHeight="1" x14ac:dyDescent="0.25">
      <c r="A32" s="233" t="s">
        <v>63</v>
      </c>
      <c r="B32" s="235" t="s">
        <v>98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7"/>
      <c r="S32" s="63"/>
      <c r="T32" s="84"/>
      <c r="U32" s="68"/>
    </row>
    <row r="33" spans="1:21" s="11" customFormat="1" ht="11.25" customHeight="1" x14ac:dyDescent="0.25">
      <c r="A33" s="121"/>
      <c r="B33" s="69" t="s">
        <v>51</v>
      </c>
      <c r="C33" s="70"/>
      <c r="D33" s="70"/>
      <c r="E33" s="70"/>
      <c r="F33" s="70"/>
      <c r="G33" s="71"/>
      <c r="H33" s="69" t="s">
        <v>52</v>
      </c>
      <c r="I33" s="71"/>
      <c r="J33" s="69" t="s">
        <v>53</v>
      </c>
      <c r="K33" s="71"/>
      <c r="L33" s="69" t="s">
        <v>54</v>
      </c>
      <c r="M33" s="70"/>
      <c r="N33" s="70"/>
      <c r="O33" s="70"/>
      <c r="P33" s="70"/>
      <c r="Q33" s="71"/>
      <c r="R33" s="72" t="s">
        <v>53</v>
      </c>
      <c r="S33" s="73"/>
      <c r="T33" s="74"/>
      <c r="U33" s="29"/>
    </row>
    <row r="34" spans="1:21" ht="14.25" customHeight="1" x14ac:dyDescent="0.2">
      <c r="A34" s="117"/>
      <c r="B34" s="77"/>
      <c r="C34" s="76"/>
      <c r="D34" s="76"/>
      <c r="E34" s="76"/>
      <c r="F34" s="76"/>
      <c r="G34" s="38"/>
      <c r="H34" s="77"/>
      <c r="I34" s="38"/>
      <c r="J34" s="78"/>
      <c r="K34" s="33"/>
      <c r="L34" s="77"/>
      <c r="M34" s="76"/>
      <c r="N34" s="76"/>
      <c r="O34" s="76"/>
      <c r="P34" s="76"/>
      <c r="Q34" s="38"/>
      <c r="R34" s="75"/>
      <c r="S34" s="77"/>
      <c r="T34" s="76"/>
      <c r="U34" s="38"/>
    </row>
    <row r="35" spans="1:21" ht="24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1:21" ht="24" customHeight="1" x14ac:dyDescent="0.2">
      <c r="A36" s="79"/>
      <c r="B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spans="1:21" ht="24" customHeight="1" x14ac:dyDescent="0.2">
      <c r="A37" s="79"/>
      <c r="B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spans="1:21" ht="24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1:21" ht="24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1:21" ht="24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1:21" ht="24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 spans="1:2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</row>
  </sheetData>
  <mergeCells count="1">
    <mergeCell ref="I4:J4"/>
  </mergeCells>
  <printOptions horizontalCentered="1" verticalCentered="1"/>
  <pageMargins left="0.18" right="0.18" top="0.71" bottom="0.18" header="0.25" footer="0.5"/>
  <pageSetup paperSize="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Worksheet_(Template)</vt:lpstr>
      <vt:lpstr>Year-End-JV - Govt_Funds</vt:lpstr>
      <vt:lpstr>Year-End-JV - Prop_Trust_Funds </vt:lpstr>
      <vt:lpstr>Worksheet_(Ex1)</vt:lpstr>
      <vt:lpstr>Year-End-JV - Govt_(Ex1)</vt:lpstr>
      <vt:lpstr>Year-End-JV - Prop_Trust_(Ex1)</vt:lpstr>
      <vt:lpstr>Worksheet_(Ex2)</vt:lpstr>
      <vt:lpstr>Year-End-JV - Govt_(Ex2)</vt:lpstr>
      <vt:lpstr>Year-End-JV - Prop_Trust (Ex2)</vt:lpstr>
      <vt:lpstr>'Year-End-JV - Govt_(Ex1)'!Print_Area</vt:lpstr>
      <vt:lpstr>'Year-End-JV - Govt_(Ex2)'!Print_Area</vt:lpstr>
      <vt:lpstr>'Year-End-JV - Govt_Funds'!Print_Area</vt:lpstr>
      <vt:lpstr>'Year-End-JV - Prop_Trust (Ex2)'!Print_Area</vt:lpstr>
      <vt:lpstr>'Year-End-JV - Prop_Trust_(Ex1)'!Print_Area</vt:lpstr>
      <vt:lpstr>'Year-End-JV - Prop_Trust_Funds 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Dahl</dc:creator>
  <cp:lastModifiedBy>Wilson, Anwar (OFM)</cp:lastModifiedBy>
  <cp:lastPrinted>2014-05-01T00:27:33Z</cp:lastPrinted>
  <dcterms:created xsi:type="dcterms:W3CDTF">2006-08-17T15:24:47Z</dcterms:created>
  <dcterms:modified xsi:type="dcterms:W3CDTF">2018-08-13T14:34:14Z</dcterms:modified>
</cp:coreProperties>
</file>