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depot\OFM\Budget\Budget_Instructions\2019-21 Budget Instructions\Forms\"/>
    </mc:Choice>
  </mc:AlternateContent>
  <workbookProtection workbookAlgorithmName="SHA-512" workbookHashValue="UfA01FPJzGcFWKDXhQrCdqh2bCnrasYV9FC+j0e8tRVBIPPQ/WNxVAmZw4GUxNrsCAANjnYqoPidDgMB4gB8LA==" workbookSaltValue="DN9dFRqxSkOdScDtBeFckQ==" workbookSpinCount="100000" lockStructure="1"/>
  <bookViews>
    <workbookView xWindow="-60" yWindow="435" windowWidth="14190" windowHeight="6885" tabRatio="762"/>
  </bookViews>
  <sheets>
    <sheet name="QuickStartGuide" sheetId="10" r:id="rId1"/>
    <sheet name="Summary" sheetId="1" r:id="rId2"/>
    <sheet name="A. Acquisition" sheetId="2" r:id="rId3"/>
    <sheet name="B. Consultant Services" sheetId="4" r:id="rId4"/>
    <sheet name="C. Construction Contracts" sheetId="5" r:id="rId5"/>
    <sheet name="D. Equipment" sheetId="6" r:id="rId6"/>
    <sheet name="E. Artwork" sheetId="7" r:id="rId7"/>
    <sheet name="F. Project Management" sheetId="8" r:id="rId8"/>
    <sheet name="G. Other Costs" sheetId="9" r:id="rId9"/>
    <sheet name="H. Additional Notes" sheetId="11" r:id="rId10"/>
    <sheet name="Data Tables" sheetId="3" state="hidden" r:id="rId11"/>
  </sheets>
  <definedNames>
    <definedName name="ACQ_TOTAL" localSheetId="9">'A. Acquisition'!$C$12</definedName>
    <definedName name="ACQ_TOTAL" localSheetId="0">'A. Acquisition'!$C$12</definedName>
    <definedName name="ACQ_TOTAL">'A. Acquisition'!$C$12</definedName>
    <definedName name="ACQ_TOTAL_ESC" localSheetId="9">'A. Acquisition'!$F$12</definedName>
    <definedName name="ACQ_TOTAL_ESC" localSheetId="0">'A. Acquisition'!$F$12</definedName>
    <definedName name="ACQ_TOTAL_ESC">'A. Acquisition'!$F$12</definedName>
    <definedName name="AEFP" localSheetId="9">Summary!$F$16</definedName>
    <definedName name="AEFP" localSheetId="0">Summary!$F$16</definedName>
    <definedName name="AEFP">Summary!$F$16</definedName>
    <definedName name="Agency" localSheetId="9">Summary!$C$3</definedName>
    <definedName name="Agency" localSheetId="0">Summary!$C$3</definedName>
    <definedName name="Agency">Summary!$C$3</definedName>
    <definedName name="AGENCY_PM" localSheetId="9">'F. Project Management'!$C$5</definedName>
    <definedName name="AGENCY_PM" localSheetId="0">'F. Project Management'!$C$5</definedName>
    <definedName name="AGENCY_PM">'F. Project Management'!$C$5</definedName>
    <definedName name="APW">Summary!$C$19</definedName>
    <definedName name="ART" localSheetId="9">'Data Tables'!$N$2</definedName>
    <definedName name="ART" localSheetId="0">'Data Tables'!$N$2</definedName>
    <definedName name="ART">'Data Tables'!$N$2</definedName>
    <definedName name="Art_Req" localSheetId="9">Summary!$F$19</definedName>
    <definedName name="Art_Req" localSheetId="0">Summary!$F$19</definedName>
    <definedName name="Art_Req">Summary!$F$19</definedName>
    <definedName name="ART_TOTAL" localSheetId="9">'E. Artwork'!$C$9</definedName>
    <definedName name="ART_TOTAL" localSheetId="0">'E. Artwork'!$C$9</definedName>
    <definedName name="ART_TOTAL">'E. Artwork'!$C$9</definedName>
    <definedName name="ART_TOTAL_ESC" localSheetId="9">'E. Artwork'!$F$9</definedName>
    <definedName name="ART_TOTAL_ESC" localSheetId="0">'E. Artwork'!$F$9</definedName>
    <definedName name="ART_TOTAL_ESC">'E. Artwork'!$F$9</definedName>
    <definedName name="Base_Month" localSheetId="9">Summary!$C$23</definedName>
    <definedName name="Base_Month" localSheetId="0">Summary!$C$23</definedName>
    <definedName name="Base_Month">Summary!$C$23</definedName>
    <definedName name="CONST_DOCS" localSheetId="9">'B. Consultant Services'!$C$17</definedName>
    <definedName name="CONST_DOCS" localSheetId="0">'B. Consultant Services'!$C$17</definedName>
    <definedName name="CONST_DOCS">'B. Consultant Services'!$C$17</definedName>
    <definedName name="CONST_DOCS_ESC">'B. Consultant Services'!$F$17</definedName>
    <definedName name="CONST_TOTAL" localSheetId="9">'C. Construction Contracts'!$C$76</definedName>
    <definedName name="CONST_TOTAL" localSheetId="0">'C. Construction Contracts'!$C$76</definedName>
    <definedName name="CONST_TOTAL">'C. Construction Contracts'!$C$76</definedName>
    <definedName name="CONST_TOTAL_ESC" localSheetId="9">'C. Construction Contracts'!$F$76</definedName>
    <definedName name="CONST_TOTAL_ESC" localSheetId="0">'C. Construction Contracts'!$F$76</definedName>
    <definedName name="CONST_TOTAL_ESC">'C. Construction Contracts'!$F$76</definedName>
    <definedName name="CONSUL_TOTAL" localSheetId="9">'B. Consultant Services'!$C$49</definedName>
    <definedName name="CONSUL_TOTAL" localSheetId="0">'B. Consultant Services'!$C$49</definedName>
    <definedName name="CONSUL_TOTAL">'B. Consultant Services'!$C$49</definedName>
    <definedName name="CONSUL_TOTAL_ESC" localSheetId="9">'B. Consultant Services'!$F$49</definedName>
    <definedName name="CONSUL_TOTAL_ESC" localSheetId="0">'B. Consultant Services'!$F$49</definedName>
    <definedName name="CONSUL_TOTAL_ESC">'B. Consultant Services'!$F$49</definedName>
    <definedName name="CONT" localSheetId="9">'C. Construction Contracts'!$C$66</definedName>
    <definedName name="CONT" localSheetId="0">'C. Construction Contracts'!$C$66</definedName>
    <definedName name="CONT">'C. Construction Contracts'!$C$66</definedName>
    <definedName name="CONT_ESC" localSheetId="9">'C. Construction Contracts'!$F$66</definedName>
    <definedName name="CONT_ESC" localSheetId="0">'C. Construction Contracts'!$F$66</definedName>
    <definedName name="CONT_ESC">'C. Construction Contracts'!$F$66</definedName>
    <definedName name="CONT_RATE" localSheetId="9">Summary!$C$22</definedName>
    <definedName name="CONT_RATE" localSheetId="0">Summary!$C$22</definedName>
    <definedName name="CONT_RATE">Summary!$C$22</definedName>
    <definedName name="ContN" localSheetId="9">'Data Tables'!$N$4</definedName>
    <definedName name="ContN" localSheetId="0">'Data Tables'!$N$4</definedName>
    <definedName name="ContN">'Data Tables'!$N$4</definedName>
    <definedName name="ContR" localSheetId="9">'Data Tables'!$N$5</definedName>
    <definedName name="ContR" localSheetId="0">'Data Tables'!$N$5</definedName>
    <definedName name="ContR">'Data Tables'!$N$5</definedName>
    <definedName name="DES_ADD_SVCS" localSheetId="9">'F. Project Management'!$C$6</definedName>
    <definedName name="DES_ADD_SVCS" localSheetId="0">'F. Project Management'!$C$6</definedName>
    <definedName name="DES_ADD_SVCS">'F. Project Management'!$C$6</definedName>
    <definedName name="DES_CONT_TOTAL" localSheetId="9">'B. Consultant Services'!$C$47</definedName>
    <definedName name="DES_CONT_TOTAL" localSheetId="0">'B. Consultant Services'!$C$47</definedName>
    <definedName name="DES_CONT_TOTAL">'B. Consultant Services'!$C$47</definedName>
    <definedName name="DES_CONT_TOTAL_ESC">'B. Consultant Services'!$F$47</definedName>
    <definedName name="EndC" localSheetId="9">Summary!$F$29</definedName>
    <definedName name="EndC" localSheetId="0">Summary!$F$29</definedName>
    <definedName name="EndC">Summary!$F$29</definedName>
    <definedName name="EndD" localSheetId="9">Summary!$F$28</definedName>
    <definedName name="EndD" localSheetId="0">Summary!$F$28</definedName>
    <definedName name="EndD">Summary!$F$28</definedName>
    <definedName name="EndPD">Summary!$F$27</definedName>
    <definedName name="EQUIP_NON_TAX" localSheetId="9">'D. Equipment'!$C$15</definedName>
    <definedName name="EQUIP_NON_TAX" localSheetId="0">'D. Equipment'!$C$15</definedName>
    <definedName name="EQUIP_NON_TAX">'D. Equipment'!$C$15</definedName>
    <definedName name="EQUIP_NON_TAX_ESC">'D. Equipment'!$F$15</definedName>
    <definedName name="EQUIP_SALES_TAX" localSheetId="9">'D. Equipment'!$C$18</definedName>
    <definedName name="EQUIP_SALES_TAX" localSheetId="0">'D. Equipment'!$C$18</definedName>
    <definedName name="EQUIP_SALES_TAX">'D. Equipment'!$C$18</definedName>
    <definedName name="EQUIP_SALES_TAX_ESC">'D. Equipment'!$F$18</definedName>
    <definedName name="EQUIP_SUBTOTAL" localSheetId="9">'D. Equipment'!$C$10</definedName>
    <definedName name="EQUIP_SUBTOTAL" localSheetId="0">'D. Equipment'!$C$10</definedName>
    <definedName name="EQUIP_SUBTOTAL">'D. Equipment'!$C$10</definedName>
    <definedName name="EQUIP_SUBTOTAL_ESC">'D. Equipment'!$F$10</definedName>
    <definedName name="EQUIP_TOTAL" localSheetId="9">'D. Equipment'!$C$20</definedName>
    <definedName name="EQUIP_TOTAL" localSheetId="0">'D. Equipment'!$C$20</definedName>
    <definedName name="EQUIP_TOTAL">'D. Equipment'!$C$20</definedName>
    <definedName name="EQUIP_TOTAL_ESC" localSheetId="9">'D. Equipment'!$F$20</definedName>
    <definedName name="EQUIP_TOTAL_ESC" localSheetId="0">'D. Equipment'!$F$20</definedName>
    <definedName name="EQUIP_TOTAL_ESC">'D. Equipment'!$F$20</definedName>
    <definedName name="ESC_MidC" localSheetId="9">ROUND((1+'H. Additional Notes'!Infl)^(('H. Additional Notes'!MPC-'H. Additional Notes'!Base_Month)/365), 4)</definedName>
    <definedName name="ESC_MidC" localSheetId="0">ROUND((1+QuickStartGuide!Infl)^((QuickStartGuide!MPC-QuickStartGuide!Base_Month)/365), 4)</definedName>
    <definedName name="ESC_MidC">ROUND((1+Infl)^((MPC-Base_Month)/365), 4)</definedName>
    <definedName name="ESC_MidD" localSheetId="9">ROUND((1+'H. Additional Notes'!Infl)^(('H. Additional Notes'!MPD-'H. Additional Notes'!Base_Month)/365), 4)</definedName>
    <definedName name="ESC_MidD" localSheetId="0">ROUND((1+QuickStartGuide!Infl)^((QuickStartGuide!MPD-QuickStartGuide!Base_Month)/365), 4)</definedName>
    <definedName name="ESC_MidD">ROUND((1+Infl)^((MPD-Base_Month)/365), 4)</definedName>
    <definedName name="ESC_StartC" localSheetId="9">ROUND((1+'H. Additional Notes'!Infl)^(('H. Additional Notes'!StartC-'H. Additional Notes'!Base_Month)/365), 4)</definedName>
    <definedName name="ESC_StartC" localSheetId="0">ROUND((1+QuickStartGuide!Infl)^((QuickStartGuide!StartC-QuickStartGuide!Base_Month)/365), 4)</definedName>
    <definedName name="ESC_StartC">ROUND((1+Infl)^((StartC-Base_Month)/365), 4)</definedName>
    <definedName name="ESC_StartD" localSheetId="9">ROUND((1+'H. Additional Notes'!Infl)^(('H. Additional Notes'!StartD-'H. Additional Notes'!Base_Month)/365), 4)</definedName>
    <definedName name="ESC_StartD" localSheetId="0">ROUND((1+QuickStartGuide!Infl)^((QuickStartGuide!StartD-QuickStartGuide!Base_Month)/365), 4)</definedName>
    <definedName name="ESC_StartD">ROUND((1+Infl)^((StartD-Base_Month)/365), 4)</definedName>
    <definedName name="EX_SVCS_TOTAL" localSheetId="9">'B. Consultant Services'!$C$33</definedName>
    <definedName name="EX_SVCS_TOTAL" localSheetId="0">'B. Consultant Services'!$C$33</definedName>
    <definedName name="EX_SVCS_TOTAL">'B. Consultant Services'!$C$33</definedName>
    <definedName name="EX_SVCS_TOTAL_ESC">'B. Consultant Services'!$F$33</definedName>
    <definedName name="FACILITY_TOTAL">'C. Construction Contracts'!$C$43</definedName>
    <definedName name="FACILITY_TOTAL_ESC">'C. Construction Contracts'!$F$43</definedName>
    <definedName name="GCCM_DB_TOTAL" localSheetId="9">'C. Construction Contracts'!$C$60</definedName>
    <definedName name="GCCM_DB_TOTAL" localSheetId="0">'C. Construction Contracts'!$C$60</definedName>
    <definedName name="GCCM_DB_TOTAL">'C. Construction Contracts'!$C$60</definedName>
    <definedName name="GCCM_DB_TOTAL_ESC">'C. Construction Contracts'!$F$60</definedName>
    <definedName name="GCCM_RISK" localSheetId="9">'C. Construction Contracts'!$C$52</definedName>
    <definedName name="GCCM_RISK" localSheetId="0">'C. Construction Contracts'!$C$52</definedName>
    <definedName name="GCCM_RISK">'C. Construction Contracts'!$C$52</definedName>
    <definedName name="GCCM_RISK_ESC">'C. Construction Contracts'!$F$52</definedName>
    <definedName name="GSF" localSheetId="9">Summary!$C$13</definedName>
    <definedName name="GSF" localSheetId="0">Summary!$C$13</definedName>
    <definedName name="GSF">Summary!$C$13</definedName>
    <definedName name="HEI" localSheetId="9">Summary!$F$20</definedName>
    <definedName name="HEI" localSheetId="0">Summary!$F$20</definedName>
    <definedName name="HEI">Summary!$F$20</definedName>
    <definedName name="Infl" localSheetId="9">'Data Tables'!$N$3</definedName>
    <definedName name="Infl" localSheetId="0">'Data Tables'!$N$3</definedName>
    <definedName name="Infl">'Data Tables'!$N$3</definedName>
    <definedName name="MACC" localSheetId="9">'C. Construction Contracts'!$C$46</definedName>
    <definedName name="MACC" localSheetId="0">'C. Construction Contracts'!$C$46</definedName>
    <definedName name="MACC">'C. Construction Contracts'!$C$46</definedName>
    <definedName name="MACC_ESC" localSheetId="9">'C. Construction Contracts'!$F$46</definedName>
    <definedName name="MACC_ESC" localSheetId="0">'C. Construction Contracts'!$F$46</definedName>
    <definedName name="MACC_ESC">'C. Construction Contracts'!$F$46</definedName>
    <definedName name="MPC" localSheetId="9">'Data Tables'!$I$2</definedName>
    <definedName name="MPC" localSheetId="0">'Data Tables'!$I$2</definedName>
    <definedName name="MPC">'Data Tables'!$I$2</definedName>
    <definedName name="MPD" localSheetId="9">'Data Tables'!$H$2</definedName>
    <definedName name="MPD" localSheetId="0">'Data Tables'!$H$2</definedName>
    <definedName name="MPD">'Data Tables'!$H$2</definedName>
    <definedName name="OTHER_SVCS_TOTAL" localSheetId="9">'B. Consultant Services'!$C$41</definedName>
    <definedName name="OTHER_SVCS_TOTAL" localSheetId="0">'B. Consultant Services'!$C$41</definedName>
    <definedName name="OTHER_SVCS_TOTAL">'B. Consultant Services'!$C$41</definedName>
    <definedName name="OTHER_SVCS_TOTAL_ESC">'B. Consultant Services'!$F$41</definedName>
    <definedName name="OTHER_TOTAL" localSheetId="9">'G. Other Costs'!$C$10</definedName>
    <definedName name="OTHER_TOTAL" localSheetId="0">'G. Other Costs'!$C$10</definedName>
    <definedName name="OTHER_TOTAL">'G. Other Costs'!$C$10</definedName>
    <definedName name="OTHER_TOTAL_ESC" localSheetId="9">'G. Other Costs'!$F$10</definedName>
    <definedName name="OTHER_TOTAL_ESC" localSheetId="0">'G. Other Costs'!$F$10</definedName>
    <definedName name="OTHER_TOTAL_ESC">'G. Other Costs'!$F$10</definedName>
    <definedName name="PM_OTHER" localSheetId="9">'F. Project Management'!$C$8</definedName>
    <definedName name="PM_OTHER" localSheetId="0">'F. Project Management'!$C$8</definedName>
    <definedName name="PM_OTHER">'F. Project Management'!$C$8</definedName>
    <definedName name="PM_TOTAL" localSheetId="9">'F. Project Management'!$C$9</definedName>
    <definedName name="PM_TOTAL" localSheetId="0">'F. Project Management'!$C$9</definedName>
    <definedName name="PM_TOTAL">'F. Project Management'!$C$9</definedName>
    <definedName name="PM_TOTAL_ESC" localSheetId="9">'F. Project Management'!$F$9</definedName>
    <definedName name="PM_TOTAL_ESC" localSheetId="0">'F. Project Management'!$F$9</definedName>
    <definedName name="PM_TOTAL_ESC">'F. Project Management'!$F$9</definedName>
    <definedName name="PMD" localSheetId="9">'Data Tables'!$N$1</definedName>
    <definedName name="PMD" localSheetId="0">'Data Tables'!$N$1</definedName>
    <definedName name="PMD">'Data Tables'!$N$1</definedName>
    <definedName name="PREDESIGN_TOTAL" localSheetId="9">'B. Consultant Services'!$C$11</definedName>
    <definedName name="PREDESIGN_TOTAL" localSheetId="0">'B. Consultant Services'!$C$11</definedName>
    <definedName name="PREDESIGN_TOTAL">'B. Consultant Services'!$C$11</definedName>
    <definedName name="PREDESIGN_TOTAL_ESC">'B. Consultant Services'!$F$11</definedName>
    <definedName name="_xlnm.Print_Titles" localSheetId="9">'H. Additional Notes'!$1:$2</definedName>
    <definedName name="_xlnm.Print_Titles" localSheetId="0">QuickStartGuide!$1:$3</definedName>
    <definedName name="_xlnm.Print_Titles" localSheetId="1">Summary!$1:$5</definedName>
    <definedName name="Project_Name">Summary!$C$4</definedName>
    <definedName name="RELATED_COSTS_TOTAL">'C. Construction Contracts'!$C$22</definedName>
    <definedName name="RELATED_COSTS_TOTAL_ESC">'C. Construction Contracts'!$F$22</definedName>
    <definedName name="Rem_Ad" localSheetId="9">'Data Tables'!$N$6</definedName>
    <definedName name="Rem_Ad" localSheetId="0">'Data Tables'!$N$6</definedName>
    <definedName name="Rem_Ad">'Data Tables'!$N$6</definedName>
    <definedName name="SALES_TAX" localSheetId="9">'C. Construction Contracts'!$C$74</definedName>
    <definedName name="SALES_TAX" localSheetId="0">'C. Construction Contracts'!$C$74</definedName>
    <definedName name="SALES_TAX">'C. Construction Contracts'!$C$74</definedName>
    <definedName name="SALES_TAX_ESC" localSheetId="9">'C. Construction Contracts'!$F$74</definedName>
    <definedName name="SALES_TAX_ESC" localSheetId="0">'C. Construction Contracts'!$F$74</definedName>
    <definedName name="SALES_TAX_ESC">'C. Construction Contracts'!$F$74</definedName>
    <definedName name="SITE_TOTAL">'C. Construction Contracts'!$C$13</definedName>
    <definedName name="SITE_TOTAL_ESC">'C. Construction Contracts'!$F$13</definedName>
    <definedName name="StartC" localSheetId="9">Summary!$C$29</definedName>
    <definedName name="StartC" localSheetId="0">Summary!$C$29</definedName>
    <definedName name="StartC">Summary!$C$29</definedName>
    <definedName name="StartD" localSheetId="9">Summary!$C$28</definedName>
    <definedName name="StartD" localSheetId="0">Summary!$C$28</definedName>
    <definedName name="StartD">Summary!$C$28</definedName>
    <definedName name="StartPD" localSheetId="9">Summary!$C$27</definedName>
    <definedName name="StartPD" localSheetId="0">Summary!$C$27</definedName>
    <definedName name="StartPD">Summary!$C$27</definedName>
    <definedName name="STR" localSheetId="9">Summary!$C$21</definedName>
    <definedName name="STR" localSheetId="0">Summary!$C$21</definedName>
    <definedName name="STR">Summary!$C$21</definedName>
    <definedName name="TotalMinusPM" localSheetId="9">'H. Additional Notes'!ACQ_TOTAL+'H. Additional Notes'!CONSUL_TOTAL+'H. Additional Notes'!MACC+'H. Additional Notes'!CONT+'H. Additional Notes'!OTHER_TOTAL</definedName>
    <definedName name="TotalMinusPM" localSheetId="0">QuickStartGuide!ACQ_TOTAL+QuickStartGuide!CONSUL_TOTAL+QuickStartGuide!MACC+QuickStartGuide!CONT+QuickStartGuide!OTHER_TOTAL</definedName>
    <definedName name="TotalMinusPM">ACQ_TOTAL+CONSUL_TOTAL+MACC+CONT+OTHER_TOTAL</definedName>
    <definedName name="USF" localSheetId="9">Summary!$C$14</definedName>
    <definedName name="USF" localSheetId="0">Summary!$C$14</definedName>
    <definedName name="USF">Summary!$C$14</definedName>
  </definedNames>
  <calcPr calcId="162913"/>
</workbook>
</file>

<file path=xl/calcChain.xml><?xml version="1.0" encoding="utf-8"?>
<calcChain xmlns="http://schemas.openxmlformats.org/spreadsheetml/2006/main">
  <c r="I2" i="3" l="1"/>
  <c r="H2" i="3"/>
  <c r="B53" i="5" l="1"/>
  <c r="B58" i="1"/>
  <c r="B57" i="1"/>
  <c r="E60" i="5"/>
  <c r="C60" i="5"/>
  <c r="C58" i="1" s="1"/>
  <c r="B60" i="5"/>
  <c r="B59" i="5"/>
  <c r="B58" i="5"/>
  <c r="B57" i="5"/>
  <c r="B56" i="5"/>
  <c r="B55" i="5"/>
  <c r="B54" i="5"/>
  <c r="E52" i="5"/>
  <c r="C52" i="5"/>
  <c r="C57" i="1" s="1"/>
  <c r="B52" i="5"/>
  <c r="B51" i="5"/>
  <c r="B50" i="5"/>
  <c r="B49" i="5"/>
  <c r="B48" i="5"/>
  <c r="F60" i="5" l="1"/>
  <c r="F52" i="5"/>
  <c r="E10" i="9"/>
  <c r="E22" i="5"/>
  <c r="E13" i="5"/>
  <c r="E11" i="4"/>
  <c r="C30" i="1" l="1"/>
  <c r="C10" i="9" l="1"/>
  <c r="F15" i="1" l="1"/>
  <c r="C15" i="1"/>
  <c r="C6" i="7" l="1"/>
  <c r="E33" i="4" l="1"/>
  <c r="E17" i="4"/>
  <c r="E10" i="6"/>
  <c r="E66" i="5"/>
  <c r="E9" i="8"/>
  <c r="E47" i="4"/>
  <c r="E71" i="5"/>
  <c r="E41" i="4"/>
  <c r="E15" i="6"/>
  <c r="E43" i="5"/>
  <c r="C76" i="1" l="1"/>
  <c r="C75" i="1"/>
  <c r="C15" i="6" l="1"/>
  <c r="F15" i="6" s="1"/>
  <c r="C10" i="6"/>
  <c r="C18" i="6" s="1"/>
  <c r="C71" i="5"/>
  <c r="F71" i="5" s="1"/>
  <c r="C43" i="5"/>
  <c r="F43" i="5" s="1"/>
  <c r="C22" i="5"/>
  <c r="F22" i="5" s="1"/>
  <c r="C13" i="5"/>
  <c r="F13" i="5" s="1"/>
  <c r="C33" i="4"/>
  <c r="F33" i="4" s="1"/>
  <c r="C11" i="4"/>
  <c r="C12" i="2"/>
  <c r="C80" i="1" l="1"/>
  <c r="F10" i="9"/>
  <c r="C66" i="1"/>
  <c r="F10" i="6"/>
  <c r="F18" i="6" s="1"/>
  <c r="C49" i="1"/>
  <c r="F11" i="4"/>
  <c r="C51" i="1"/>
  <c r="C67" i="1"/>
  <c r="C65" i="1"/>
  <c r="F12" i="2"/>
  <c r="F46" i="1" s="1"/>
  <c r="C46" i="1"/>
  <c r="C46" i="5"/>
  <c r="F13" i="1" s="1"/>
  <c r="F80" i="1" l="1"/>
  <c r="F20" i="6"/>
  <c r="C60" i="1"/>
  <c r="C63" i="5"/>
  <c r="C66" i="5" s="1"/>
  <c r="C20" i="6"/>
  <c r="F46" i="5"/>
  <c r="C74" i="5" l="1"/>
  <c r="C76" i="5" s="1"/>
  <c r="C68" i="1"/>
  <c r="K2" i="3"/>
  <c r="K4" i="3"/>
  <c r="F66" i="5"/>
  <c r="F74" i="5" s="1"/>
  <c r="C5" i="7"/>
  <c r="C9" i="7" s="1"/>
  <c r="F14" i="1"/>
  <c r="C59" i="1"/>
  <c r="F60" i="1"/>
  <c r="F68" i="1"/>
  <c r="F76" i="5" l="1"/>
  <c r="K3" i="3"/>
  <c r="F16" i="1" s="1"/>
  <c r="F59" i="1"/>
  <c r="C61" i="1"/>
  <c r="F9" i="7"/>
  <c r="C71" i="1"/>
  <c r="C62" i="1" l="1"/>
  <c r="F71" i="1"/>
  <c r="C14" i="4"/>
  <c r="C17" i="4" s="1"/>
  <c r="C36" i="4"/>
  <c r="C41" i="4" s="1"/>
  <c r="L2" i="3"/>
  <c r="F61" i="1"/>
  <c r="F41" i="4" l="1"/>
  <c r="F62" i="1"/>
  <c r="C44" i="4"/>
  <c r="C47" i="4" s="1"/>
  <c r="C50" i="1"/>
  <c r="F17" i="4"/>
  <c r="C52" i="1"/>
  <c r="F47" i="4" l="1"/>
  <c r="F49" i="4" s="1"/>
  <c r="C53" i="1"/>
  <c r="C49" i="4"/>
  <c r="C5" i="8" l="1"/>
  <c r="F54" i="1"/>
  <c r="C54" i="1"/>
  <c r="C74" i="1" l="1"/>
  <c r="C9" i="8"/>
  <c r="C36" i="1" l="1"/>
  <c r="C84" i="1"/>
  <c r="F9" i="8"/>
  <c r="C77" i="1"/>
  <c r="F84" i="1" l="1"/>
  <c r="F85" i="1" s="1"/>
  <c r="F36" i="1"/>
  <c r="F37" i="1" s="1"/>
  <c r="F77" i="1"/>
  <c r="E3" i="3"/>
  <c r="E4" i="3" s="1"/>
  <c r="E5" i="3" s="1"/>
  <c r="E6" i="3" s="1"/>
  <c r="E7" i="3" s="1"/>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212" i="3" s="1"/>
  <c r="E213" i="3" s="1"/>
  <c r="E214" i="3" s="1"/>
  <c r="E215" i="3" s="1"/>
  <c r="E216" i="3" s="1"/>
  <c r="E217" i="3" s="1"/>
  <c r="E218" i="3" s="1"/>
  <c r="E219" i="3" s="1"/>
  <c r="E220" i="3" s="1"/>
  <c r="E221" i="3" s="1"/>
  <c r="E222" i="3" s="1"/>
  <c r="E223" i="3" s="1"/>
  <c r="E224" i="3" s="1"/>
  <c r="E225" i="3" s="1"/>
  <c r="E226" i="3" s="1"/>
  <c r="E227" i="3" s="1"/>
  <c r="E228" i="3" s="1"/>
  <c r="E229" i="3" s="1"/>
  <c r="E230" i="3" s="1"/>
  <c r="E231" i="3" s="1"/>
  <c r="E232" i="3" s="1"/>
  <c r="E233" i="3" s="1"/>
  <c r="E234" i="3" s="1"/>
  <c r="E235" i="3" s="1"/>
  <c r="E236" i="3" s="1"/>
  <c r="E237" i="3" s="1"/>
  <c r="E238" i="3" s="1"/>
  <c r="E239" i="3" s="1"/>
  <c r="E240" i="3" s="1"/>
  <c r="E241" i="3" s="1"/>
  <c r="E242" i="3" s="1"/>
  <c r="E243" i="3" s="1"/>
  <c r="E244" i="3" s="1"/>
  <c r="E245" i="3" s="1"/>
  <c r="E246" i="3" s="1"/>
  <c r="E247" i="3" s="1"/>
  <c r="E248" i="3" s="1"/>
  <c r="E249" i="3" s="1"/>
  <c r="E250" i="3" s="1"/>
  <c r="E251" i="3" s="1"/>
  <c r="E252" i="3" s="1"/>
  <c r="E253" i="3" s="1"/>
  <c r="E254" i="3" s="1"/>
  <c r="E255" i="3" s="1"/>
  <c r="E256" i="3" s="1"/>
  <c r="E257" i="3" s="1"/>
  <c r="E258" i="3" s="1"/>
  <c r="E259" i="3" s="1"/>
  <c r="E260" i="3" s="1"/>
  <c r="E261" i="3" s="1"/>
  <c r="E262" i="3" s="1"/>
  <c r="E263" i="3" s="1"/>
  <c r="E264" i="3" s="1"/>
  <c r="E265" i="3" s="1"/>
  <c r="E266" i="3" s="1"/>
  <c r="E267" i="3" s="1"/>
  <c r="E268" i="3" s="1"/>
  <c r="E269" i="3" s="1"/>
  <c r="E270" i="3" s="1"/>
  <c r="E271" i="3" s="1"/>
  <c r="E272" i="3" s="1"/>
  <c r="E273" i="3" s="1"/>
  <c r="E274" i="3" s="1"/>
  <c r="E275" i="3" s="1"/>
  <c r="E276" i="3" s="1"/>
  <c r="E277" i="3" s="1"/>
  <c r="E278" i="3" s="1"/>
  <c r="E279" i="3" s="1"/>
  <c r="E280" i="3" s="1"/>
  <c r="E281" i="3" s="1"/>
  <c r="E282" i="3" s="1"/>
  <c r="E283" i="3" s="1"/>
  <c r="E284" i="3" s="1"/>
  <c r="E285" i="3" s="1"/>
  <c r="E286" i="3" s="1"/>
  <c r="E287" i="3" s="1"/>
  <c r="E288" i="3" s="1"/>
  <c r="E289" i="3" s="1"/>
  <c r="E290" i="3" s="1"/>
  <c r="E291" i="3" s="1"/>
  <c r="E292" i="3" s="1"/>
  <c r="E293" i="3" s="1"/>
  <c r="E294" i="3" s="1"/>
  <c r="E295" i="3" s="1"/>
  <c r="E296" i="3" s="1"/>
  <c r="E297" i="3" s="1"/>
  <c r="E298" i="3" s="1"/>
  <c r="E299" i="3" s="1"/>
  <c r="E300" i="3" s="1"/>
  <c r="E301" i="3" s="1"/>
  <c r="E302" i="3" s="1"/>
  <c r="E303" i="3" s="1"/>
  <c r="E304" i="3" s="1"/>
  <c r="E305" i="3" s="1"/>
  <c r="E306" i="3" s="1"/>
  <c r="E307" i="3" s="1"/>
  <c r="E308" i="3" s="1"/>
  <c r="E309" i="3" s="1"/>
  <c r="E310" i="3" s="1"/>
  <c r="E311" i="3" s="1"/>
  <c r="E312" i="3" s="1"/>
  <c r="E313" i="3" s="1"/>
  <c r="G3" i="3"/>
  <c r="G4" i="3" s="1"/>
  <c r="G5" i="3" s="1"/>
  <c r="G6" i="3" s="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G208" i="3" s="1"/>
  <c r="G209" i="3" s="1"/>
  <c r="G210" i="3" s="1"/>
  <c r="G211" i="3" s="1"/>
  <c r="G212" i="3" s="1"/>
  <c r="G213" i="3" s="1"/>
  <c r="G214" i="3" s="1"/>
  <c r="G215" i="3" s="1"/>
  <c r="G216" i="3" s="1"/>
  <c r="G217" i="3" s="1"/>
  <c r="G218" i="3" s="1"/>
  <c r="G219" i="3" s="1"/>
  <c r="G220" i="3" s="1"/>
  <c r="G221" i="3" s="1"/>
  <c r="G222" i="3" s="1"/>
  <c r="G223" i="3" s="1"/>
  <c r="G224" i="3" s="1"/>
  <c r="G225" i="3" s="1"/>
  <c r="G226" i="3" s="1"/>
  <c r="G227" i="3" s="1"/>
  <c r="G228" i="3" s="1"/>
  <c r="G229" i="3" s="1"/>
  <c r="G230" i="3" s="1"/>
  <c r="G231" i="3" s="1"/>
  <c r="G232" i="3" s="1"/>
  <c r="G233" i="3" s="1"/>
  <c r="G234" i="3" s="1"/>
  <c r="G235" i="3" s="1"/>
  <c r="G236" i="3" s="1"/>
  <c r="G237" i="3" s="1"/>
  <c r="G238" i="3" s="1"/>
  <c r="G239" i="3" s="1"/>
  <c r="G240" i="3" s="1"/>
  <c r="G241" i="3" s="1"/>
  <c r="G242" i="3" s="1"/>
  <c r="G243" i="3" s="1"/>
  <c r="G244" i="3" s="1"/>
  <c r="G245" i="3" s="1"/>
  <c r="G246" i="3" s="1"/>
  <c r="G247" i="3" s="1"/>
  <c r="G248" i="3" s="1"/>
  <c r="G249" i="3" s="1"/>
  <c r="G250" i="3" s="1"/>
  <c r="G251" i="3" s="1"/>
  <c r="G252" i="3" s="1"/>
  <c r="G253" i="3" s="1"/>
  <c r="G254" i="3" s="1"/>
  <c r="G255" i="3" s="1"/>
  <c r="G256" i="3" s="1"/>
  <c r="G257" i="3" s="1"/>
  <c r="G258" i="3" s="1"/>
  <c r="G259" i="3" s="1"/>
  <c r="G260" i="3" s="1"/>
  <c r="G261" i="3" s="1"/>
  <c r="G262" i="3" s="1"/>
  <c r="G263" i="3" s="1"/>
  <c r="G264" i="3" s="1"/>
  <c r="G265" i="3" s="1"/>
  <c r="G266" i="3" s="1"/>
  <c r="G267" i="3" s="1"/>
  <c r="G268" i="3" s="1"/>
  <c r="G269" i="3" s="1"/>
  <c r="G270" i="3" s="1"/>
  <c r="G271" i="3" s="1"/>
  <c r="G272" i="3" s="1"/>
  <c r="G273" i="3" s="1"/>
  <c r="G274" i="3" s="1"/>
  <c r="G275" i="3" s="1"/>
  <c r="G276" i="3" s="1"/>
  <c r="G277" i="3" s="1"/>
  <c r="G278" i="3" s="1"/>
  <c r="G279" i="3" s="1"/>
  <c r="G280" i="3" s="1"/>
  <c r="G281" i="3" s="1"/>
  <c r="G282" i="3" s="1"/>
  <c r="G283" i="3" s="1"/>
  <c r="G284" i="3" s="1"/>
  <c r="G285" i="3" s="1"/>
  <c r="G286" i="3" s="1"/>
  <c r="G287" i="3" s="1"/>
  <c r="G288" i="3" s="1"/>
  <c r="G289" i="3" s="1"/>
  <c r="G290" i="3" s="1"/>
  <c r="G291" i="3" s="1"/>
  <c r="G292" i="3" s="1"/>
  <c r="G293" i="3" s="1"/>
  <c r="G294" i="3" s="1"/>
  <c r="G295" i="3" s="1"/>
  <c r="G296" i="3" s="1"/>
  <c r="G297" i="3" s="1"/>
  <c r="G298" i="3" s="1"/>
  <c r="G299" i="3" s="1"/>
  <c r="G300" i="3" s="1"/>
  <c r="G301" i="3" s="1"/>
  <c r="G302" i="3" s="1"/>
  <c r="G303" i="3" s="1"/>
  <c r="G304" i="3" s="1"/>
  <c r="G305" i="3" s="1"/>
  <c r="G306" i="3" s="1"/>
  <c r="G307" i="3" s="1"/>
  <c r="G308" i="3" s="1"/>
  <c r="G309" i="3" s="1"/>
  <c r="G310" i="3" s="1"/>
  <c r="G311" i="3" s="1"/>
  <c r="G312" i="3" s="1"/>
  <c r="G313" i="3" s="1"/>
  <c r="F3" i="3"/>
  <c r="F4" i="3" s="1"/>
  <c r="F5" i="3" s="1"/>
  <c r="F6" i="3" s="1"/>
  <c r="F7" i="3" s="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F152" i="3" s="1"/>
  <c r="F153" i="3" s="1"/>
  <c r="F154" i="3" s="1"/>
  <c r="F155" i="3" s="1"/>
  <c r="F156" i="3" s="1"/>
  <c r="F157" i="3" s="1"/>
  <c r="F158" i="3" s="1"/>
  <c r="F159" i="3" s="1"/>
  <c r="F160" i="3" s="1"/>
  <c r="F161" i="3" s="1"/>
  <c r="F162" i="3" s="1"/>
  <c r="F163" i="3" s="1"/>
  <c r="F164" i="3" s="1"/>
  <c r="F165" i="3" s="1"/>
  <c r="F166" i="3" s="1"/>
  <c r="F167" i="3" s="1"/>
  <c r="F168" i="3" s="1"/>
  <c r="F169" i="3" s="1"/>
  <c r="F170" i="3" s="1"/>
  <c r="F171" i="3" s="1"/>
  <c r="F172" i="3" s="1"/>
  <c r="F173" i="3" s="1"/>
  <c r="F174" i="3" s="1"/>
  <c r="F175" i="3" s="1"/>
  <c r="F176" i="3" s="1"/>
  <c r="F177" i="3" s="1"/>
  <c r="F178" i="3" s="1"/>
  <c r="F179" i="3" s="1"/>
  <c r="F180" i="3" s="1"/>
  <c r="F181" i="3" s="1"/>
  <c r="F182" i="3" s="1"/>
  <c r="F183" i="3" s="1"/>
  <c r="F184" i="3" s="1"/>
  <c r="F185" i="3" s="1"/>
  <c r="F186" i="3" s="1"/>
  <c r="F187" i="3" s="1"/>
  <c r="F188" i="3" s="1"/>
  <c r="F189" i="3" s="1"/>
  <c r="F190" i="3" s="1"/>
  <c r="F191" i="3" s="1"/>
  <c r="F192" i="3" s="1"/>
  <c r="F193" i="3" s="1"/>
  <c r="F194" i="3" s="1"/>
  <c r="F195" i="3" s="1"/>
  <c r="F196" i="3" s="1"/>
  <c r="F197" i="3" s="1"/>
  <c r="F198" i="3" s="1"/>
  <c r="F199" i="3" s="1"/>
  <c r="F200" i="3" s="1"/>
  <c r="F201" i="3" s="1"/>
  <c r="F202" i="3" s="1"/>
  <c r="F203" i="3" s="1"/>
  <c r="F204" i="3" s="1"/>
  <c r="F205" i="3" s="1"/>
  <c r="F206" i="3" s="1"/>
  <c r="F207" i="3" s="1"/>
  <c r="F208" i="3" s="1"/>
  <c r="F209" i="3" s="1"/>
  <c r="F210" i="3" s="1"/>
  <c r="F211" i="3" s="1"/>
  <c r="F212" i="3" s="1"/>
  <c r="F213" i="3" s="1"/>
  <c r="F214" i="3" s="1"/>
  <c r="F215" i="3" s="1"/>
  <c r="F216" i="3" s="1"/>
  <c r="F217" i="3" s="1"/>
  <c r="F218" i="3" s="1"/>
  <c r="F219" i="3" s="1"/>
  <c r="F220" i="3" s="1"/>
  <c r="F221" i="3" s="1"/>
  <c r="F222" i="3" s="1"/>
  <c r="F223" i="3" s="1"/>
  <c r="F224" i="3" s="1"/>
  <c r="F225" i="3" s="1"/>
  <c r="F226" i="3" s="1"/>
  <c r="F227" i="3" s="1"/>
  <c r="F228" i="3" s="1"/>
  <c r="F229" i="3" s="1"/>
  <c r="F230" i="3" s="1"/>
  <c r="F231" i="3" s="1"/>
  <c r="F232" i="3" s="1"/>
  <c r="F233" i="3" s="1"/>
  <c r="F234" i="3" s="1"/>
  <c r="F235" i="3" s="1"/>
  <c r="F236" i="3" s="1"/>
  <c r="F237" i="3" s="1"/>
  <c r="F238" i="3" s="1"/>
  <c r="F239" i="3" s="1"/>
  <c r="F240" i="3" s="1"/>
  <c r="F241" i="3" s="1"/>
  <c r="F242" i="3" s="1"/>
  <c r="F243" i="3" s="1"/>
  <c r="F244" i="3" s="1"/>
  <c r="F245" i="3" s="1"/>
  <c r="F246" i="3" s="1"/>
  <c r="F247" i="3" s="1"/>
  <c r="F248" i="3" s="1"/>
  <c r="F249" i="3" s="1"/>
  <c r="F250" i="3" s="1"/>
  <c r="F251" i="3" s="1"/>
  <c r="F252" i="3" s="1"/>
  <c r="F253" i="3" s="1"/>
  <c r="F254" i="3" s="1"/>
  <c r="F255" i="3" s="1"/>
  <c r="F256" i="3" s="1"/>
  <c r="F257" i="3" s="1"/>
  <c r="F258" i="3" s="1"/>
  <c r="F259" i="3" s="1"/>
  <c r="F260" i="3" s="1"/>
  <c r="F261" i="3" s="1"/>
  <c r="F262" i="3" s="1"/>
  <c r="F263" i="3" s="1"/>
  <c r="F264" i="3" s="1"/>
  <c r="F265" i="3" s="1"/>
  <c r="F266" i="3" s="1"/>
  <c r="F267" i="3" s="1"/>
  <c r="F268" i="3" s="1"/>
  <c r="F269" i="3" s="1"/>
  <c r="F270" i="3" s="1"/>
  <c r="F271" i="3" s="1"/>
  <c r="F272" i="3" s="1"/>
  <c r="F273" i="3" s="1"/>
  <c r="F274" i="3" s="1"/>
  <c r="F275" i="3" s="1"/>
  <c r="F276" i="3" s="1"/>
  <c r="F277" i="3" s="1"/>
  <c r="F278" i="3" s="1"/>
  <c r="F279" i="3" s="1"/>
  <c r="F280" i="3" s="1"/>
  <c r="F281" i="3" s="1"/>
  <c r="F282" i="3" s="1"/>
  <c r="F283" i="3" s="1"/>
  <c r="F284" i="3" s="1"/>
  <c r="F285" i="3" s="1"/>
  <c r="F286" i="3" s="1"/>
  <c r="F287" i="3" s="1"/>
  <c r="F288" i="3" s="1"/>
  <c r="F289" i="3" s="1"/>
  <c r="F290" i="3" s="1"/>
  <c r="F291" i="3" s="1"/>
  <c r="F292" i="3" s="1"/>
  <c r="F293" i="3" s="1"/>
  <c r="F294" i="3" s="1"/>
  <c r="F295" i="3" s="1"/>
  <c r="F296" i="3" s="1"/>
  <c r="F297" i="3" s="1"/>
  <c r="F298" i="3" s="1"/>
  <c r="F299" i="3" s="1"/>
  <c r="F300" i="3" s="1"/>
  <c r="F301" i="3" s="1"/>
  <c r="F302" i="3" s="1"/>
  <c r="F303" i="3" s="1"/>
  <c r="F304" i="3" s="1"/>
  <c r="F305" i="3" s="1"/>
  <c r="F306" i="3" s="1"/>
  <c r="F307" i="3" s="1"/>
  <c r="F308" i="3" s="1"/>
  <c r="F309" i="3" s="1"/>
  <c r="F310" i="3" s="1"/>
  <c r="F311" i="3" s="1"/>
  <c r="F312" i="3" s="1"/>
  <c r="F313" i="3" s="1"/>
  <c r="D3" i="3"/>
  <c r="D4" i="3" s="1"/>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D101" i="3" s="1"/>
  <c r="D102" i="3" s="1"/>
  <c r="D103" i="3" s="1"/>
  <c r="D104" i="3" s="1"/>
  <c r="D105" i="3" s="1"/>
  <c r="D106" i="3" s="1"/>
  <c r="D107" i="3" s="1"/>
  <c r="D108" i="3" s="1"/>
  <c r="D109" i="3" s="1"/>
  <c r="D110" i="3" s="1"/>
  <c r="D111" i="3" s="1"/>
  <c r="D112" i="3" s="1"/>
  <c r="D113" i="3" s="1"/>
  <c r="D114" i="3" s="1"/>
  <c r="D115" i="3" s="1"/>
  <c r="D116" i="3" s="1"/>
  <c r="D117" i="3" s="1"/>
  <c r="D118" i="3" s="1"/>
  <c r="D119" i="3" s="1"/>
  <c r="D120" i="3" s="1"/>
  <c r="D121" i="3" s="1"/>
  <c r="D122" i="3" s="1"/>
  <c r="D123" i="3" s="1"/>
  <c r="D124" i="3" s="1"/>
  <c r="D125" i="3" s="1"/>
  <c r="D126" i="3" s="1"/>
  <c r="D127" i="3" s="1"/>
  <c r="D128" i="3" s="1"/>
  <c r="D129" i="3" s="1"/>
  <c r="D130" i="3" s="1"/>
  <c r="D131" i="3" s="1"/>
  <c r="D132" i="3" s="1"/>
  <c r="D133" i="3" s="1"/>
  <c r="D134" i="3" s="1"/>
  <c r="D135" i="3" s="1"/>
  <c r="D136" i="3" s="1"/>
  <c r="D137" i="3" s="1"/>
  <c r="D138" i="3" s="1"/>
  <c r="D139" i="3" s="1"/>
  <c r="D140" i="3" s="1"/>
  <c r="D141" i="3" s="1"/>
  <c r="D142" i="3" s="1"/>
  <c r="D143" i="3" s="1"/>
  <c r="D144" i="3" s="1"/>
  <c r="D145" i="3" s="1"/>
  <c r="D146" i="3" s="1"/>
  <c r="D147" i="3" s="1"/>
  <c r="D148" i="3" s="1"/>
  <c r="D149" i="3" s="1"/>
  <c r="D150" i="3" s="1"/>
  <c r="D151" i="3" s="1"/>
  <c r="D152" i="3" s="1"/>
  <c r="D153" i="3" s="1"/>
  <c r="D154" i="3" s="1"/>
  <c r="D155" i="3" s="1"/>
  <c r="D156" i="3" s="1"/>
  <c r="D157" i="3" s="1"/>
  <c r="D158" i="3" s="1"/>
  <c r="D159" i="3" s="1"/>
  <c r="D160" i="3" s="1"/>
  <c r="D161" i="3" s="1"/>
  <c r="D162" i="3" s="1"/>
  <c r="D163" i="3" s="1"/>
  <c r="D164" i="3" s="1"/>
  <c r="D165" i="3" s="1"/>
  <c r="D166" i="3" s="1"/>
  <c r="D167" i="3" s="1"/>
  <c r="D168" i="3" s="1"/>
  <c r="D169" i="3" s="1"/>
  <c r="D170" i="3" s="1"/>
  <c r="D171" i="3" s="1"/>
  <c r="D172" i="3" s="1"/>
  <c r="D173" i="3" s="1"/>
  <c r="D174" i="3" s="1"/>
  <c r="D175" i="3" s="1"/>
  <c r="D176" i="3" s="1"/>
  <c r="D177" i="3" s="1"/>
  <c r="D178" i="3" s="1"/>
  <c r="D179" i="3" s="1"/>
  <c r="D180" i="3" s="1"/>
  <c r="D181" i="3" s="1"/>
  <c r="D182" i="3" s="1"/>
  <c r="D183" i="3" s="1"/>
  <c r="D184" i="3" s="1"/>
  <c r="D185" i="3" s="1"/>
  <c r="D186" i="3" s="1"/>
  <c r="D187" i="3" s="1"/>
  <c r="D188" i="3" s="1"/>
  <c r="D189" i="3" s="1"/>
  <c r="D190" i="3" s="1"/>
  <c r="D191" i="3" s="1"/>
  <c r="D192" i="3" s="1"/>
  <c r="D193" i="3" s="1"/>
  <c r="D194" i="3" s="1"/>
  <c r="D195" i="3" s="1"/>
  <c r="D196" i="3" s="1"/>
  <c r="D197" i="3" s="1"/>
  <c r="D198" i="3" s="1"/>
  <c r="D199" i="3" s="1"/>
  <c r="D200" i="3" s="1"/>
  <c r="D201" i="3" s="1"/>
  <c r="D202" i="3" s="1"/>
  <c r="D203" i="3" s="1"/>
  <c r="D204" i="3" s="1"/>
  <c r="D205" i="3" s="1"/>
  <c r="D206" i="3" s="1"/>
  <c r="D207" i="3" s="1"/>
  <c r="D208" i="3" s="1"/>
  <c r="D209" i="3" s="1"/>
  <c r="D210" i="3" s="1"/>
  <c r="D211" i="3" s="1"/>
  <c r="D212" i="3" s="1"/>
  <c r="D213" i="3" s="1"/>
  <c r="D214" i="3" s="1"/>
  <c r="D215" i="3" s="1"/>
  <c r="D216" i="3" s="1"/>
  <c r="D217" i="3" s="1"/>
  <c r="D218" i="3" s="1"/>
  <c r="D219" i="3" s="1"/>
  <c r="D220" i="3" s="1"/>
  <c r="D221" i="3" s="1"/>
  <c r="D222" i="3" s="1"/>
  <c r="D223" i="3" s="1"/>
  <c r="D224" i="3" s="1"/>
  <c r="D225" i="3" s="1"/>
  <c r="D226" i="3" s="1"/>
  <c r="D227" i="3" s="1"/>
  <c r="D228" i="3" s="1"/>
  <c r="D229" i="3" s="1"/>
  <c r="D230" i="3" s="1"/>
  <c r="D231" i="3" s="1"/>
  <c r="D232" i="3" s="1"/>
  <c r="D233" i="3" s="1"/>
  <c r="D234" i="3" s="1"/>
  <c r="D235" i="3" s="1"/>
  <c r="D236" i="3" s="1"/>
  <c r="D237" i="3" s="1"/>
  <c r="D238" i="3" s="1"/>
  <c r="D239" i="3" s="1"/>
  <c r="D240" i="3" s="1"/>
  <c r="D241" i="3" s="1"/>
  <c r="D242" i="3" s="1"/>
  <c r="D243" i="3" s="1"/>
  <c r="D244" i="3" s="1"/>
  <c r="D245" i="3" s="1"/>
  <c r="D246" i="3" s="1"/>
  <c r="D247" i="3" s="1"/>
  <c r="D248" i="3" s="1"/>
  <c r="D249" i="3" s="1"/>
  <c r="D250" i="3" s="1"/>
  <c r="D251" i="3" s="1"/>
  <c r="D252" i="3" s="1"/>
  <c r="D253" i="3" s="1"/>
  <c r="D254" i="3" s="1"/>
  <c r="D255" i="3" s="1"/>
  <c r="D256" i="3" s="1"/>
  <c r="D257" i="3" s="1"/>
  <c r="D258" i="3" s="1"/>
  <c r="D259" i="3" s="1"/>
  <c r="D260" i="3" s="1"/>
  <c r="D261" i="3" s="1"/>
  <c r="D262" i="3" s="1"/>
  <c r="D263" i="3" s="1"/>
  <c r="D264" i="3" s="1"/>
  <c r="D265" i="3" s="1"/>
  <c r="D266" i="3" s="1"/>
  <c r="D267" i="3" s="1"/>
  <c r="D268" i="3" s="1"/>
  <c r="D269" i="3" s="1"/>
  <c r="D270" i="3" s="1"/>
  <c r="D271" i="3" s="1"/>
  <c r="D272" i="3" s="1"/>
  <c r="D273" i="3" s="1"/>
  <c r="D274" i="3" s="1"/>
  <c r="D275" i="3" s="1"/>
  <c r="D276" i="3" s="1"/>
  <c r="D277" i="3" s="1"/>
  <c r="D278" i="3" s="1"/>
  <c r="D279" i="3" s="1"/>
  <c r="D280" i="3" s="1"/>
  <c r="D281" i="3" s="1"/>
  <c r="D282" i="3" s="1"/>
  <c r="D283" i="3" s="1"/>
  <c r="D284" i="3" s="1"/>
  <c r="D285" i="3" s="1"/>
  <c r="D286" i="3" s="1"/>
  <c r="D287" i="3" s="1"/>
  <c r="D288" i="3" s="1"/>
  <c r="D289" i="3" s="1"/>
  <c r="D290" i="3" s="1"/>
  <c r="D291" i="3" s="1"/>
  <c r="D292" i="3" s="1"/>
  <c r="D293" i="3" s="1"/>
  <c r="D294" i="3" s="1"/>
  <c r="D295" i="3" s="1"/>
  <c r="D296" i="3" s="1"/>
  <c r="D297" i="3" s="1"/>
  <c r="D298" i="3" s="1"/>
  <c r="D299" i="3" s="1"/>
  <c r="D300" i="3" s="1"/>
  <c r="D301" i="3" s="1"/>
  <c r="D302" i="3" s="1"/>
  <c r="D303" i="3" s="1"/>
  <c r="D304" i="3" s="1"/>
  <c r="D305" i="3" s="1"/>
  <c r="D306" i="3" s="1"/>
  <c r="D307" i="3" s="1"/>
  <c r="D308" i="3" s="1"/>
  <c r="D309" i="3" s="1"/>
  <c r="D310" i="3" s="1"/>
  <c r="D311" i="3" s="1"/>
  <c r="D312" i="3" s="1"/>
  <c r="D313" i="3" s="1"/>
</calcChain>
</file>

<file path=xl/sharedStrings.xml><?xml version="1.0" encoding="utf-8"?>
<sst xmlns="http://schemas.openxmlformats.org/spreadsheetml/2006/main" count="473" uniqueCount="296">
  <si>
    <t>AGENCY / INSTITUTION PROJECT COST SUMMARY</t>
  </si>
  <si>
    <r>
      <rPr>
        <b/>
        <sz val="16"/>
        <color theme="1"/>
        <rFont val="Calibri"/>
        <family val="2"/>
        <scheme val="minor"/>
      </rPr>
      <t>S</t>
    </r>
    <r>
      <rPr>
        <b/>
        <sz val="11"/>
        <color theme="1"/>
        <rFont val="Calibri"/>
        <family val="2"/>
        <scheme val="minor"/>
      </rPr>
      <t xml:space="preserve">TATE OF </t>
    </r>
    <r>
      <rPr>
        <b/>
        <sz val="16"/>
        <color theme="1"/>
        <rFont val="Calibri"/>
        <family val="2"/>
        <scheme val="minor"/>
      </rPr>
      <t>W</t>
    </r>
    <r>
      <rPr>
        <b/>
        <sz val="11"/>
        <color theme="1"/>
        <rFont val="Calibri"/>
        <family val="2"/>
        <scheme val="minor"/>
      </rPr>
      <t>ASHINGTON</t>
    </r>
  </si>
  <si>
    <t>Agency</t>
  </si>
  <si>
    <t>Project Name</t>
  </si>
  <si>
    <t>Contact Information</t>
  </si>
  <si>
    <t>Name</t>
  </si>
  <si>
    <t>Phone Number</t>
  </si>
  <si>
    <t>Email</t>
  </si>
  <si>
    <t>Statistics</t>
  </si>
  <si>
    <t>Gross Square Feet</t>
  </si>
  <si>
    <t>Usable Square Feet</t>
  </si>
  <si>
    <t>Space Efficiency</t>
  </si>
  <si>
    <t>MACC per Square Foot</t>
  </si>
  <si>
    <t>Escalated MACC per Square Foot</t>
  </si>
  <si>
    <t>A/E Fee Class</t>
  </si>
  <si>
    <t>A/E Fee Percentage</t>
  </si>
  <si>
    <t>Construction Type</t>
  </si>
  <si>
    <t>Remodel</t>
  </si>
  <si>
    <t>Schedule</t>
  </si>
  <si>
    <t>Predesign Start</t>
  </si>
  <si>
    <t>Predesign End</t>
  </si>
  <si>
    <t>Design Start</t>
  </si>
  <si>
    <t>Design End</t>
  </si>
  <si>
    <t>Construction Start</t>
  </si>
  <si>
    <t>Construction End</t>
  </si>
  <si>
    <t>Construction Duration</t>
  </si>
  <si>
    <t>Total Project</t>
  </si>
  <si>
    <t>Total Project Escalated</t>
  </si>
  <si>
    <t>Rounded Escalated Total</t>
  </si>
  <si>
    <t>Acquisition</t>
  </si>
  <si>
    <t>Acquisition Subtotal</t>
  </si>
  <si>
    <t>Acquisition Subtotal Escalated</t>
  </si>
  <si>
    <t>Consultant Services</t>
  </si>
  <si>
    <t>Predesign Services</t>
  </si>
  <si>
    <t>A/E Basic Design Services</t>
  </si>
  <si>
    <t>Extra Services</t>
  </si>
  <si>
    <t>Other Services</t>
  </si>
  <si>
    <t>Design Services Contingency</t>
  </si>
  <si>
    <t>Construction</t>
  </si>
  <si>
    <t>Consultant Services Subtotal Escalated</t>
  </si>
  <si>
    <t>Consultant Services Subtotal</t>
  </si>
  <si>
    <t>Cost Estimate Details</t>
  </si>
  <si>
    <t>Cost Estimate Summary</t>
  </si>
  <si>
    <t>Construction Contingencies</t>
  </si>
  <si>
    <t>Maximum Allowable Construction Cost (MACC)</t>
  </si>
  <si>
    <t>Sales Tax</t>
  </si>
  <si>
    <t>Maximum Allowable Construction Cost (MACC) Escalated</t>
  </si>
  <si>
    <t>Sales Tax Escalated</t>
  </si>
  <si>
    <t>Alternative Public Works Project</t>
  </si>
  <si>
    <t>Inflation Rate</t>
  </si>
  <si>
    <t>Base Month</t>
  </si>
  <si>
    <t>Project Administered By</t>
  </si>
  <si>
    <t>Additional Project Details</t>
  </si>
  <si>
    <t>Equipment</t>
  </si>
  <si>
    <t>Non-Taxable Items</t>
  </si>
  <si>
    <t>Equipment Subtotal</t>
  </si>
  <si>
    <t>Artwork</t>
  </si>
  <si>
    <t>Artwork Subtotal</t>
  </si>
  <si>
    <t>NA</t>
  </si>
  <si>
    <t>Other Costs</t>
  </si>
  <si>
    <t>Other Costs Subtotal</t>
  </si>
  <si>
    <t>Artwork Subtotal Escalated</t>
  </si>
  <si>
    <t>Other Costs Subtotal Escalated</t>
  </si>
  <si>
    <t>Construction Subtotal</t>
  </si>
  <si>
    <t>Construction Subtotal Escalated</t>
  </si>
  <si>
    <t>Project Management</t>
  </si>
  <si>
    <t>Equipment Subtotal Escalated</t>
  </si>
  <si>
    <t>Agency Project Administration</t>
  </si>
  <si>
    <t>Agency Project Administration Subtotal</t>
  </si>
  <si>
    <t>DES Additional Services Subtotal</t>
  </si>
  <si>
    <t>Project Administration Subtotal</t>
  </si>
  <si>
    <t>Project Administation Subtotal Escalated</t>
  </si>
  <si>
    <t>No</t>
  </si>
  <si>
    <t>Yes</t>
  </si>
  <si>
    <t>Month/Year</t>
  </si>
  <si>
    <t>Project Administration</t>
  </si>
  <si>
    <t>DES</t>
  </si>
  <si>
    <t>Sales Tax Rate %</t>
  </si>
  <si>
    <t>Project Cost Estimate</t>
  </si>
  <si>
    <t>Item</t>
  </si>
  <si>
    <t>Base Amount</t>
  </si>
  <si>
    <t>Escalation Factor</t>
  </si>
  <si>
    <t>Escalated Cost</t>
  </si>
  <si>
    <t>Notes</t>
  </si>
  <si>
    <t>1) Pre-Schematic Design Services</t>
  </si>
  <si>
    <t>Acquisition Costs</t>
  </si>
  <si>
    <t>Programming/Site Analysis</t>
  </si>
  <si>
    <t>Environmental Analysis</t>
  </si>
  <si>
    <t>Predesign Study</t>
  </si>
  <si>
    <t>Purchase/Lease</t>
  </si>
  <si>
    <t>Appraisal and Closing</t>
  </si>
  <si>
    <t>Right of Way</t>
  </si>
  <si>
    <t>Demolition</t>
  </si>
  <si>
    <t>Pre-Site Development</t>
  </si>
  <si>
    <t>Other</t>
  </si>
  <si>
    <t xml:space="preserve">Other </t>
  </si>
  <si>
    <t>Sub TOTAL</t>
  </si>
  <si>
    <t>2) Construction Documents</t>
  </si>
  <si>
    <t>69% of A/E Basic Services</t>
  </si>
  <si>
    <t>3) Extra Services</t>
  </si>
  <si>
    <t>Civil Design (Above Basic Svcs)</t>
  </si>
  <si>
    <t>Geotechnical Investigation</t>
  </si>
  <si>
    <t>Commissioning</t>
  </si>
  <si>
    <t>Site Survey</t>
  </si>
  <si>
    <t>Testing</t>
  </si>
  <si>
    <t>Voice/Data Consultant</t>
  </si>
  <si>
    <t>Value Engineering</t>
  </si>
  <si>
    <t>Landscape Consultant</t>
  </si>
  <si>
    <t>4) Other Services</t>
  </si>
  <si>
    <t>Bid/Construction/Closeout</t>
  </si>
  <si>
    <t>31% of A/E Basic Services</t>
  </si>
  <si>
    <t>HVAC Balancing</t>
  </si>
  <si>
    <t>Staffing</t>
  </si>
  <si>
    <t>5) Design Services Contingency</t>
  </si>
  <si>
    <t>Contingency</t>
  </si>
  <si>
    <t>CONSULTANT SERVICES TOTAL</t>
  </si>
  <si>
    <t>ACQUISITION TOTAL</t>
  </si>
  <si>
    <t>Construction Contracts</t>
  </si>
  <si>
    <t>1) Site Work</t>
  </si>
  <si>
    <t>G10 - Site Preparation</t>
  </si>
  <si>
    <t>G20 - Site Improvements</t>
  </si>
  <si>
    <t>G30 - Site Mechanical Utilities</t>
  </si>
  <si>
    <t>G40 - Site Electrical Utilities</t>
  </si>
  <si>
    <t>G60 - Other Site Construction</t>
  </si>
  <si>
    <t>2) Related Project Costs</t>
  </si>
  <si>
    <t>Offsite Improvements</t>
  </si>
  <si>
    <t>City Utilities Relocation</t>
  </si>
  <si>
    <t>Parking Mitigation</t>
  </si>
  <si>
    <t>Stormwater Retention/Detention</t>
  </si>
  <si>
    <t>3) Facility Construction</t>
  </si>
  <si>
    <t>A10 - Foundations</t>
  </si>
  <si>
    <t>A20 - Basement Construction</t>
  </si>
  <si>
    <t>B10 - Superstructure</t>
  </si>
  <si>
    <t>B20 - Exterior Closure</t>
  </si>
  <si>
    <t>B30 - Roofing</t>
  </si>
  <si>
    <t>C10 - Interior Construction</t>
  </si>
  <si>
    <t>C20 - Stairs</t>
  </si>
  <si>
    <t>C30 - Interior Finishes</t>
  </si>
  <si>
    <t>D10 - Conveying</t>
  </si>
  <si>
    <t>D20 - Plumbing Systems</t>
  </si>
  <si>
    <t>D30 - HVAC Systems</t>
  </si>
  <si>
    <t>D40 - Fire Protection Systems</t>
  </si>
  <si>
    <t>D50 - Electrical Systems</t>
  </si>
  <si>
    <t>F10 - Special Construction</t>
  </si>
  <si>
    <t>F20 - Selective Demolition</t>
  </si>
  <si>
    <t>General Conditions</t>
  </si>
  <si>
    <t>4) Maximum Allowable Construction Cost</t>
  </si>
  <si>
    <t>MACC Sub TOTAL</t>
  </si>
  <si>
    <t>Allowance for Change Orders</t>
  </si>
  <si>
    <t>7) Construction Contingency</t>
  </si>
  <si>
    <t>8) Non-Taxable Items</t>
  </si>
  <si>
    <t>CONSTRUCTION CONTRACTS TOTAL</t>
  </si>
  <si>
    <t>E10 - Equipment</t>
  </si>
  <si>
    <t>E20 - Furnishings</t>
  </si>
  <si>
    <t>1) Non Taxable Items</t>
  </si>
  <si>
    <t>EQUIPMENT TOTAL</t>
  </si>
  <si>
    <t>Project Artwork</t>
  </si>
  <si>
    <t>Higher Ed Artwork</t>
  </si>
  <si>
    <t>ARTWORK TOTAL</t>
  </si>
  <si>
    <t>Agency Project Management</t>
  </si>
  <si>
    <t>Mitigation Costs</t>
  </si>
  <si>
    <t>Hazardous Material Remediation/Removal</t>
  </si>
  <si>
    <t>Historic and Archeological Mitigation</t>
  </si>
  <si>
    <t>PROJECT MANAGEMENT TOTAL</t>
  </si>
  <si>
    <t>OTHER COSTS TOTAL</t>
  </si>
  <si>
    <t>LEED Services</t>
  </si>
  <si>
    <t>Constructability Review</t>
  </si>
  <si>
    <t>Environmental Mitigation (EIS)</t>
  </si>
  <si>
    <t>Art Requirement Applies</t>
  </si>
  <si>
    <t>Yes/No</t>
  </si>
  <si>
    <t>Mid-Point of Design</t>
  </si>
  <si>
    <t>Mid-Point of Construction</t>
  </si>
  <si>
    <t>A/E Fee Class Schedule A</t>
  </si>
  <si>
    <t>Escalated to Design Start</t>
  </si>
  <si>
    <t>Escalated to Mid-Design</t>
  </si>
  <si>
    <t>Escalated to Mid-Const.</t>
  </si>
  <si>
    <t>A/E Schedule</t>
  </si>
  <si>
    <t>A</t>
  </si>
  <si>
    <t>B</t>
  </si>
  <si>
    <t>C</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</si>
  <si>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</si>
  <si>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</si>
  <si>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</si>
  <si>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</si>
  <si>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</si>
  <si>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</si>
  <si>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</si>
  <si>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</si>
  <si>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</si>
  <si>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</si>
  <si>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</si>
  <si>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</si>
  <si>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</si>
  <si>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</si>
  <si>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</si>
  <si>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</si>
  <si>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</si>
  <si>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</si>
  <si>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</si>
  <si>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</si>
  <si>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</si>
  <si>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</si>
  <si>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</si>
  <si>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</si>
  <si>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</si>
  <si>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</si>
  <si>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</si>
  <si>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</si>
  <si>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</si>
  <si>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</si>
  <si>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</si>
  <si>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</si>
  <si>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</si>
  <si>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</si>
  <si>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</si>
  <si>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</si>
  <si>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</si>
  <si>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</si>
  <si>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</si>
  <si>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</si>
  <si>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</si>
  <si>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</si>
  <si>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</si>
  <si>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Transportation terminals</t>
  </si>
  <si>
    <t>Vocational schools</t>
  </si>
  <si>
    <t>Storage-cold</t>
  </si>
  <si>
    <t>Emergency generator facilities</t>
  </si>
  <si>
    <t>Farm structures</t>
  </si>
  <si>
    <t>Greenhouses</t>
  </si>
  <si>
    <t>Guard towers</t>
  </si>
  <si>
    <t>Industrial buildings without special facilities</t>
  </si>
  <si>
    <t>Parking structures and garages</t>
  </si>
  <si>
    <t>Printing plants</t>
  </si>
  <si>
    <t>Service garages</t>
  </si>
  <si>
    <t>Shop and maintenance facilities</t>
  </si>
  <si>
    <t>Staduium-grandstand type</t>
  </si>
  <si>
    <t>Warehouses</t>
  </si>
  <si>
    <t>Civil Construction</t>
  </si>
  <si>
    <t>Prototype facilities</t>
  </si>
  <si>
    <t>Simple loft-type structures (w/out special equipment)</t>
  </si>
  <si>
    <t>Medical office and clinics</t>
  </si>
  <si>
    <t>Other Sch. A Projects</t>
  </si>
  <si>
    <t>Other Sch. B Projects</t>
  </si>
  <si>
    <t>Other Sch. C Projects</t>
  </si>
  <si>
    <t>Project Mgmt                            (AE-4%)</t>
  </si>
  <si>
    <t>PM Discount</t>
  </si>
  <si>
    <t>Art</t>
  </si>
  <si>
    <t>Other Project Admin Costs</t>
  </si>
  <si>
    <t>Construction Contingencies Escalated</t>
  </si>
  <si>
    <t>Contingency New</t>
  </si>
  <si>
    <t>Contingency Remodel</t>
  </si>
  <si>
    <t>Projected Life of Asset (Years)</t>
  </si>
  <si>
    <t>Higher Ed Institution</t>
  </si>
  <si>
    <t>Remodel Add-on</t>
  </si>
  <si>
    <t>0.5% of Escalated MACC for new construction</t>
  </si>
  <si>
    <t>0.5% of Escalated MACC for new and renewal construction</t>
  </si>
  <si>
    <t>Insert Row Here</t>
  </si>
  <si>
    <t>Contingency Rate</t>
  </si>
  <si>
    <t>PreDesign Month/Year</t>
  </si>
  <si>
    <t>Design Month/Year</t>
  </si>
  <si>
    <t>Construction Month/Year</t>
  </si>
  <si>
    <t>Location Used for Tax Rate</t>
  </si>
  <si>
    <t>Green cells must be filled in by user</t>
  </si>
  <si>
    <t>Quick Start Guide</t>
  </si>
  <si>
    <t>GENERAL INFORMATION</t>
  </si>
  <si>
    <t>OFM Capital Budget Analyst</t>
  </si>
  <si>
    <t>INSTRUCTIONS</t>
  </si>
  <si>
    <t>1) Only green cells are available for data entry.</t>
  </si>
  <si>
    <t>2) Fill in all known cells in the 'Summary' tab prior to moving on to the cost entry tabs A-G.</t>
  </si>
  <si>
    <t>OFM Project Number</t>
  </si>
  <si>
    <t>3) The estimating format to develop the maximum allowable construction cost (MACC) is presented in Uniformat II.</t>
  </si>
  <si>
    <t>4) Form-calculated costs such as A/E Basic Design Service fees and Agency Project Management costs are dependent on other estimated project costs such as Acquisition, MACC, Equipment, etc.</t>
  </si>
  <si>
    <t>5) Project estimates generated with this tool are not sufficient for budget request submittals to OFM.  Use the Capital Budgeting System to submit capital project budget requests.</t>
  </si>
  <si>
    <t>3) It is recommended, but not required, to fill out cost entry tabs in the following order:</t>
  </si>
  <si>
    <t>A. Acquisition, C. Construction Contracts, D. Equipment, G. Other Costs, B. Consultant Services, F. Project Management, then E. Artwork.</t>
  </si>
  <si>
    <t>FORM-CALCULATED COSTS (FEE CALCULATIONS)</t>
  </si>
  <si>
    <t>1) A/E Basic Design Services:  AE Fee % (x) (MACC + Contingency)</t>
  </si>
  <si>
    <t>2) Design Services Contingency:  Contingency % (x) Consultant Services Subtotal</t>
  </si>
  <si>
    <t>3) Construction Contingency:  Contingency % (x) MACC</t>
  </si>
  <si>
    <t>5) Agency Project Management (Greater than $1million):  (AE Fee % - 4%) (x) (Acquisition Total + Consultant Services Total + MACC + Construction Contingency + Other Costs)</t>
  </si>
  <si>
    <t>Additional Notes</t>
  </si>
  <si>
    <t>Tab A. Acquisition</t>
  </si>
  <si>
    <t>Tab B. Consultant Services</t>
  </si>
  <si>
    <t>Tab C. Construction Contracts</t>
  </si>
  <si>
    <t>Tab D. Equipment</t>
  </si>
  <si>
    <t>Tab E. Artwork</t>
  </si>
  <si>
    <t>Tab F. Project Management</t>
  </si>
  <si>
    <t>Tab G. Other Costs</t>
  </si>
  <si>
    <t>2) This workbook is protected so that the worksheets within it cannot be moved or deleted in the usual manner.  This protection is necessary to ensure that the cost estimate details and formulas align with the estimating application in the Capital Budgeting System.</t>
  </si>
  <si>
    <t>4) If additional rows are inserted to capture additional project costs, a description must be provided in the Notes column or within Tab H. Additional Notes.  Be particularly detailed for additional costs estimated for contingencies and project management.</t>
  </si>
  <si>
    <t>4) Artwork:  0.5% (x) MACC Escalated</t>
  </si>
  <si>
    <t>Additional Services</t>
  </si>
  <si>
    <t>6) Contact your assigned OFM Capital Budget Analyst with questions.</t>
  </si>
  <si>
    <t>C-100(2018)</t>
  </si>
  <si>
    <t>1) The C-100(2018) tool was created to align with the estimating application in the Capital Budgeting System (CBS).  The intended use is to enable project managers to communicate their project cost estimates to budget officers in the standard format required for capital project budget requests/submittals to OFM.</t>
  </si>
  <si>
    <t>Updated June 7,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</si>
</sst>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409]mmmm\-yy;@"/>
    <numFmt numFmtId="165" formatCode="&quot;$&quot;#,##0"/>
    <numFmt numFmtId="166" formatCode="0.0000%"/>
    <numFmt numFmtId="167" formatCode="0.0000"/>
    <numFmt numFmtId="168" formatCode="0.0%"/>
    <numFmt numFmtId="169" formatCode="0.00000000"/>
    <numFmt numFmtId="170" formatCode="[&lt;=9999999]###\-####;\(###\)\ ###\-####"/>
  </numFmts>
  <fonts count="9"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sz val="11"/>
      <name val="Calibri"/>
      <family val="2"/>
      <scheme val="minor"/>
    </font>
    <font>
      <i/>
      <sz val="9"/>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s>
  <borders count="5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
      <left/>
      <right/>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indexed="64"/>
      </left>
      <right style="medium">
        <color indexed="64"/>
      </right>
      <top style="medium">
        <color indexed="64"/>
      </top>
      <bottom style="medium">
        <color indexed="64"/>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style="medium">
        <color indexed="64"/>
      </bottom>
      <diagonal/>
    </border>
    <border>
      <left style="medium">
        <color indexed="64"/>
      </left>
      <right style="thin">
        <color auto="1"/>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xf numFmtId="9" fontId="3" fillId="0" borderId="0" applyFont="0" applyFill="0" applyBorder="0" applyAlignment="0" applyProtection="0"/>
    <xf numFmtId="0" fontId="4" fillId="0" borderId="0" applyNumberFormat="0" applyFill="0" applyBorder="0" applyAlignment="0" applyProtection="0"/>
  </cellStyleXfs>
  <cellXfs count="237">
    <xf numFmtId="0" fontId="0" fillId="0" borderId="0" xfId="0"/>
    <xf numFmtId="0" fontId="0" fillId="0" borderId="0" xfId="0" applyAlignment="1">
      <alignment horizontal="center"/>
    </xf>
    <xf numFmtId="0" fontId="1" fillId="0" borderId="0" xfId="0" applyFont="1" applyAlignment="1">
      <alignment horizontal="center" wrapText="1"/>
    </xf>
    <xf numFmtId="164" fontId="0" fillId="0" borderId="0" xfId="0" applyNumberFormat="1" applyAlignment="1">
      <alignment horizontal="center"/>
    </xf>
    <xf numFmtId="9" fontId="0" fillId="0" borderId="0" xfId="0" applyNumberFormat="1" applyAlignment="1">
      <alignment horizontal="center"/>
    </xf>
    <xf numFmtId="0" fontId="1" fillId="2" borderId="0" xfId="0" applyFont="1" applyFill="1" applyAlignment="1">
      <alignment horizontal="center" wrapText="1"/>
    </xf>
    <xf numFmtId="165" fontId="0" fillId="0" borderId="0" xfId="0" applyNumberFormat="1" applyAlignment="1">
      <alignment horizontal="center"/>
    </xf>
    <xf numFmtId="166" fontId="0" fillId="0" borderId="0" xfId="0" applyNumberFormat="1" applyBorder="1" applyAlignment="1">
      <alignment horizontal="center" wrapText="1"/>
    </xf>
    <xf numFmtId="165" fontId="0" fillId="0" borderId="0" xfId="0" applyNumberFormat="1" applyAlignment="1">
      <alignment horizontal="center" vertical="center" wrapText="1"/>
    </xf>
    <xf numFmtId="166" fontId="0" fillId="0" borderId="0" xfId="0" applyNumberFormat="1" applyAlignment="1">
      <alignment horizontal="center" vertical="center" wrapText="1"/>
    </xf>
    <xf numFmtId="166" fontId="1" fillId="0" borderId="0" xfId="0" applyNumberFormat="1" applyFont="1" applyFill="1" applyBorder="1" applyAlignment="1">
      <alignment horizontal="center" vertical="center" textRotation="90" wrapText="1"/>
    </xf>
    <xf numFmtId="164" fontId="0" fillId="0" borderId="0" xfId="0" applyNumberFormat="1" applyBorder="1" applyAlignment="1">
      <alignment horizontal="center"/>
    </xf>
    <xf numFmtId="165" fontId="1" fillId="2" borderId="0" xfId="0" applyNumberFormat="1" applyFont="1" applyFill="1" applyBorder="1" applyAlignment="1">
      <alignment horizontal="center" vertical="center"/>
    </xf>
    <xf numFmtId="166" fontId="1" fillId="2" borderId="0" xfId="0" applyNumberFormat="1" applyFont="1" applyFill="1" applyBorder="1" applyAlignment="1">
      <alignment horizontal="center" vertical="center" wrapText="1"/>
    </xf>
    <xf numFmtId="0" fontId="1" fillId="2" borderId="12" xfId="0" applyFont="1" applyFill="1" applyBorder="1" applyAlignment="1">
      <alignment horizontal="center" wrapText="1"/>
    </xf>
    <xf numFmtId="0" fontId="1" fillId="2" borderId="12" xfId="0" applyFont="1" applyFill="1" applyBorder="1" applyAlignment="1">
      <alignment horizontal="center"/>
    </xf>
    <xf numFmtId="10" fontId="0" fillId="0" borderId="12" xfId="1" applyNumberFormat="1" applyFont="1" applyBorder="1" applyAlignment="1">
      <alignment horizontal="center" wrapText="1"/>
    </xf>
    <xf numFmtId="10" fontId="0" fillId="0" borderId="12" xfId="1" applyNumberFormat="1" applyFont="1" applyBorder="1" applyAlignment="1">
      <alignment horizontal="center"/>
    </xf>
    <xf numFmtId="3" fontId="1" fillId="0" borderId="1" xfId="0" applyNumberFormat="1" applyFont="1" applyBorder="1" applyAlignment="1" applyProtection="1">
      <alignment vertical="center"/>
    </xf>
    <xf numFmtId="3" fontId="1" fillId="0" borderId="3" xfId="0" applyNumberFormat="1" applyFont="1" applyBorder="1" applyAlignment="1" applyProtection="1">
      <alignment vertical="center"/>
    </xf>
    <xf numFmtId="3" fontId="1" fillId="0" borderId="0" xfId="0" applyNumberFormat="1" applyFont="1" applyBorder="1" applyAlignment="1" applyProtection="1">
      <alignment vertical="center"/>
    </xf>
    <xf numFmtId="3" fontId="2" fillId="0" borderId="6" xfId="0" applyNumberFormat="1" applyFont="1" applyBorder="1" applyAlignment="1" applyProtection="1">
      <alignment vertical="center"/>
    </xf>
    <xf numFmtId="3" fontId="2" fillId="0" borderId="7" xfId="0" applyNumberFormat="1" applyFont="1" applyBorder="1" applyAlignment="1" applyProtection="1">
      <alignment vertical="center"/>
    </xf>
    <xf numFmtId="3" fontId="2" fillId="0" borderId="0" xfId="0" applyNumberFormat="1" applyFont="1" applyBorder="1" applyAlignment="1" applyProtection="1">
      <alignment vertical="center"/>
    </xf>
    <xf numFmtId="3" fontId="0" fillId="0" borderId="9" xfId="0" applyNumberFormat="1" applyBorder="1" applyAlignment="1" applyProtection="1">
      <alignment vertical="center"/>
    </xf>
    <xf numFmtId="3" fontId="0" fillId="0" borderId="10" xfId="0" applyNumberFormat="1" applyBorder="1" applyAlignment="1" applyProtection="1">
      <alignment vertical="center" wrapText="1"/>
    </xf>
    <xf numFmtId="3" fontId="0" fillId="0" borderId="10" xfId="0" applyNumberFormat="1" applyBorder="1" applyAlignment="1" applyProtection="1">
      <alignment vertical="center"/>
    </xf>
    <xf numFmtId="3" fontId="0" fillId="0" borderId="11" xfId="0" applyNumberFormat="1" applyBorder="1" applyAlignment="1" applyProtection="1">
      <alignment vertical="center"/>
    </xf>
    <xf numFmtId="3" fontId="0" fillId="0" borderId="0" xfId="0" applyNumberFormat="1" applyBorder="1" applyAlignment="1" applyProtection="1">
      <alignment vertical="center"/>
    </xf>
    <xf numFmtId="3" fontId="0" fillId="0" borderId="6" xfId="0" applyNumberFormat="1" applyBorder="1" applyAlignment="1" applyProtection="1">
      <alignment vertical="center"/>
    </xf>
    <xf numFmtId="3" fontId="0" fillId="0" borderId="0" xfId="0" applyNumberFormat="1" applyBorder="1" applyAlignment="1" applyProtection="1">
      <alignment vertical="center" wrapText="1"/>
    </xf>
    <xf numFmtId="3" fontId="0" fillId="0" borderId="7" xfId="0" applyNumberFormat="1" applyBorder="1" applyAlignment="1" applyProtection="1">
      <alignment vertical="center"/>
    </xf>
    <xf numFmtId="3" fontId="0" fillId="0" borderId="4" xfId="0" applyNumberFormat="1" applyBorder="1" applyAlignment="1" applyProtection="1">
      <alignment vertical="center"/>
    </xf>
    <xf numFmtId="3" fontId="0" fillId="0" borderId="26" xfId="0" applyNumberFormat="1" applyBorder="1" applyAlignment="1" applyProtection="1">
      <alignment vertical="center" wrapText="1"/>
    </xf>
    <xf numFmtId="3" fontId="0" fillId="0" borderId="26" xfId="0" applyNumberFormat="1" applyBorder="1" applyAlignment="1" applyProtection="1">
      <alignment vertical="center"/>
    </xf>
    <xf numFmtId="3" fontId="0" fillId="0" borderId="5" xfId="0" applyNumberFormat="1" applyBorder="1" applyAlignment="1" applyProtection="1">
      <alignment vertical="center"/>
    </xf>
    <xf numFmtId="3" fontId="0" fillId="0" borderId="15" xfId="0" applyNumberFormat="1" applyBorder="1" applyAlignment="1" applyProtection="1">
      <alignment vertical="center" wrapText="1"/>
    </xf>
    <xf numFmtId="3" fontId="0" fillId="0" borderId="16" xfId="0" applyNumberFormat="1" applyBorder="1" applyAlignment="1" applyProtection="1">
      <alignment vertical="center"/>
    </xf>
    <xf numFmtId="3" fontId="0" fillId="0" borderId="17" xfId="0" applyNumberFormat="1" applyBorder="1" applyAlignment="1" applyProtection="1">
      <alignment vertical="center" wrapText="1"/>
    </xf>
    <xf numFmtId="3" fontId="0" fillId="0" borderId="18" xfId="0" applyNumberFormat="1" applyBorder="1" applyAlignment="1" applyProtection="1">
      <alignment vertical="center"/>
    </xf>
    <xf numFmtId="165" fontId="0" fillId="0" borderId="12" xfId="0" applyNumberFormat="1" applyFill="1" applyBorder="1" applyAlignment="1" applyProtection="1">
      <alignment horizontal="center" vertical="center"/>
    </xf>
    <xf numFmtId="168" fontId="0" fillId="0" borderId="12" xfId="0" applyNumberFormat="1" applyFill="1" applyBorder="1" applyAlignment="1" applyProtection="1">
      <alignment horizontal="center" vertical="center"/>
    </xf>
    <xf numFmtId="3" fontId="0" fillId="0" borderId="12" xfId="0" applyNumberFormat="1" applyFill="1" applyBorder="1" applyAlignment="1" applyProtection="1">
      <alignment horizontal="center" vertical="center"/>
    </xf>
    <xf numFmtId="10" fontId="0" fillId="0" borderId="12" xfId="0" applyNumberFormat="1" applyFill="1" applyBorder="1" applyAlignment="1" applyProtection="1">
      <alignment horizontal="center" vertical="center"/>
    </xf>
    <xf numFmtId="3" fontId="0" fillId="0" borderId="15" xfId="0" applyNumberFormat="1" applyFill="1" applyBorder="1" applyAlignment="1" applyProtection="1">
      <alignment vertical="center" wrapText="1"/>
    </xf>
    <xf numFmtId="3" fontId="4" fillId="0" borderId="15" xfId="2" applyNumberFormat="1" applyFill="1" applyBorder="1" applyAlignment="1" applyProtection="1">
      <alignment vertical="center" wrapText="1"/>
    </xf>
    <xf numFmtId="3" fontId="0" fillId="0" borderId="17" xfId="0" applyNumberFormat="1" applyFill="1" applyBorder="1" applyAlignment="1" applyProtection="1">
      <alignment vertical="center" wrapText="1"/>
    </xf>
    <xf numFmtId="3" fontId="0" fillId="0" borderId="8" xfId="0" applyNumberFormat="1" applyBorder="1" applyAlignment="1" applyProtection="1">
      <alignment vertical="center" wrapText="1"/>
    </xf>
    <xf numFmtId="3" fontId="0" fillId="0" borderId="0" xfId="0" applyNumberFormat="1" applyFill="1" applyBorder="1" applyAlignment="1" applyProtection="1">
      <alignment vertical="center" wrapText="1"/>
    </xf>
    <xf numFmtId="1" fontId="0" fillId="0" borderId="12" xfId="0" applyNumberFormat="1" applyFill="1" applyBorder="1" applyAlignment="1" applyProtection="1">
      <alignment horizontal="center" vertical="center"/>
    </xf>
    <xf numFmtId="164" fontId="0" fillId="0" borderId="18" xfId="0" applyNumberFormat="1" applyBorder="1" applyAlignment="1" applyProtection="1">
      <alignment horizontal="center" vertical="center"/>
    </xf>
    <xf numFmtId="3" fontId="0" fillId="2" borderId="1" xfId="0" applyNumberFormat="1" applyFill="1" applyBorder="1" applyAlignment="1" applyProtection="1">
      <alignment vertical="center"/>
    </xf>
    <xf numFmtId="3" fontId="0" fillId="2" borderId="3" xfId="0" applyNumberFormat="1" applyFill="1" applyBorder="1" applyAlignment="1" applyProtection="1">
      <alignment vertical="center"/>
    </xf>
    <xf numFmtId="165" fontId="2" fillId="0" borderId="25" xfId="0" applyNumberFormat="1" applyFont="1" applyBorder="1" applyAlignment="1" applyProtection="1">
      <alignment horizontal="right" vertical="center"/>
    </xf>
    <xf numFmtId="3" fontId="0" fillId="0" borderId="4" xfId="0" applyNumberFormat="1" applyFont="1" applyBorder="1" applyAlignment="1" applyProtection="1">
      <alignment vertical="center"/>
    </xf>
    <xf numFmtId="3" fontId="0" fillId="0" borderId="26" xfId="0" applyNumberFormat="1" applyFont="1" applyBorder="1" applyAlignment="1" applyProtection="1">
      <alignment vertical="center" wrapText="1"/>
    </xf>
    <xf numFmtId="3" fontId="0" fillId="0" borderId="26" xfId="0" applyNumberFormat="1" applyFont="1" applyBorder="1" applyAlignment="1" applyProtection="1">
      <alignment vertical="center"/>
    </xf>
    <xf numFmtId="3" fontId="0" fillId="0" borderId="5" xfId="0" applyNumberFormat="1" applyFont="1" applyBorder="1" applyAlignment="1" applyProtection="1">
      <alignment vertical="center"/>
    </xf>
    <xf numFmtId="3" fontId="0" fillId="0" borderId="0" xfId="0" applyNumberFormat="1" applyFont="1" applyBorder="1" applyAlignment="1" applyProtection="1">
      <alignment vertical="center"/>
    </xf>
    <xf numFmtId="165" fontId="1" fillId="0" borderId="0" xfId="0" applyNumberFormat="1" applyFont="1" applyBorder="1" applyAlignment="1" applyProtection="1">
      <alignment horizontal="center" vertical="center" wrapText="1"/>
    </xf>
    <xf numFmtId="165" fontId="1" fillId="0" borderId="17" xfId="0" applyNumberFormat="1" applyFont="1" applyBorder="1" applyAlignment="1" applyProtection="1">
      <alignment vertical="center" wrapText="1"/>
    </xf>
    <xf numFmtId="165" fontId="1" fillId="0" borderId="12" xfId="0" applyNumberFormat="1" applyFont="1" applyBorder="1" applyAlignment="1" applyProtection="1">
      <alignment vertical="center"/>
    </xf>
    <xf numFmtId="165" fontId="1" fillId="0" borderId="8" xfId="0" applyNumberFormat="1" applyFont="1" applyBorder="1" applyAlignment="1" applyProtection="1">
      <alignment vertical="center"/>
    </xf>
    <xf numFmtId="165" fontId="1" fillId="0" borderId="8" xfId="0" applyNumberFormat="1" applyFont="1" applyBorder="1" applyAlignment="1" applyProtection="1">
      <alignment vertical="center" wrapText="1"/>
    </xf>
    <xf numFmtId="165" fontId="0" fillId="0" borderId="0" xfId="0" applyNumberFormat="1" applyBorder="1" applyAlignment="1" applyProtection="1">
      <alignment vertical="center" wrapText="1"/>
    </xf>
    <xf numFmtId="165" fontId="0" fillId="0" borderId="0" xfId="0" applyNumberFormat="1" applyBorder="1" applyAlignment="1" applyProtection="1">
      <alignment vertical="center"/>
    </xf>
    <xf numFmtId="165" fontId="0" fillId="0" borderId="15" xfId="0" applyNumberFormat="1" applyBorder="1" applyAlignment="1" applyProtection="1">
      <alignment vertical="center" wrapText="1"/>
    </xf>
    <xf numFmtId="165" fontId="0" fillId="0" borderId="12" xfId="0" applyNumberFormat="1" applyBorder="1" applyAlignment="1" applyProtection="1">
      <alignment vertical="center"/>
    </xf>
    <xf numFmtId="165" fontId="0" fillId="0" borderId="16" xfId="0" applyNumberFormat="1" applyBorder="1" applyAlignment="1" applyProtection="1">
      <alignment vertical="center"/>
    </xf>
    <xf numFmtId="165" fontId="0" fillId="0" borderId="16" xfId="0" applyNumberFormat="1" applyBorder="1" applyAlignment="1" applyProtection="1">
      <alignment vertical="center" wrapText="1"/>
    </xf>
    <xf numFmtId="165" fontId="1" fillId="0" borderId="0" xfId="0" applyNumberFormat="1" applyFont="1" applyBorder="1" applyAlignment="1" applyProtection="1">
      <alignment vertical="center" wrapText="1"/>
    </xf>
    <xf numFmtId="165" fontId="1" fillId="0" borderId="0" xfId="0" applyNumberFormat="1" applyFont="1" applyBorder="1" applyAlignment="1" applyProtection="1">
      <alignment vertical="center"/>
    </xf>
    <xf numFmtId="3" fontId="0" fillId="0" borderId="27" xfId="0" applyNumberFormat="1" applyBorder="1" applyAlignment="1" applyProtection="1">
      <alignment vertical="center"/>
    </xf>
    <xf numFmtId="3" fontId="0" fillId="0" borderId="29" xfId="0" applyNumberFormat="1" applyBorder="1" applyAlignment="1" applyProtection="1">
      <alignment vertical="center"/>
    </xf>
    <xf numFmtId="3" fontId="0" fillId="0" borderId="0" xfId="0" applyNumberFormat="1" applyBorder="1" applyAlignment="1" applyProtection="1">
      <alignment horizontal="center" vertical="center"/>
    </xf>
    <xf numFmtId="165" fontId="1" fillId="0" borderId="44" xfId="0" applyNumberFormat="1" applyFont="1" applyBorder="1" applyAlignment="1" applyProtection="1">
      <alignment horizontal="center" vertical="center" wrapText="1"/>
    </xf>
    <xf numFmtId="165" fontId="1" fillId="0" borderId="12" xfId="0" applyNumberFormat="1" applyFont="1" applyBorder="1" applyAlignment="1" applyProtection="1">
      <alignment horizontal="center" vertical="center"/>
    </xf>
    <xf numFmtId="165" fontId="1" fillId="0" borderId="12" xfId="0" applyNumberFormat="1" applyFont="1" applyBorder="1" applyAlignment="1" applyProtection="1">
      <alignment horizontal="center" vertical="center" wrapText="1"/>
    </xf>
    <xf numFmtId="165" fontId="1" fillId="0" borderId="31" xfId="0" applyNumberFormat="1" applyFont="1" applyBorder="1" applyAlignment="1" applyProtection="1">
      <alignment horizontal="center" vertical="center" wrapText="1"/>
    </xf>
    <xf numFmtId="165" fontId="0" fillId="0" borderId="36" xfId="0" applyNumberFormat="1" applyBorder="1" applyAlignment="1" applyProtection="1">
      <alignment horizontal="right" vertical="center" wrapText="1"/>
    </xf>
    <xf numFmtId="165" fontId="0" fillId="0" borderId="0" xfId="0" applyNumberFormat="1" applyBorder="1" applyAlignment="1" applyProtection="1">
      <alignment horizontal="center" vertical="center" wrapText="1"/>
    </xf>
    <xf numFmtId="165" fontId="0" fillId="0" borderId="10" xfId="0" applyNumberFormat="1" applyBorder="1" applyAlignment="1" applyProtection="1">
      <alignment vertical="center" wrapText="1"/>
    </xf>
    <xf numFmtId="165" fontId="0" fillId="0" borderId="37" xfId="0" applyNumberFormat="1" applyBorder="1" applyAlignment="1" applyProtection="1">
      <alignment vertical="center" wrapText="1"/>
    </xf>
    <xf numFmtId="165" fontId="0" fillId="0" borderId="39" xfId="0" applyNumberFormat="1" applyBorder="1" applyAlignment="1" applyProtection="1">
      <alignment vertical="center" wrapText="1"/>
    </xf>
    <xf numFmtId="165" fontId="1" fillId="0" borderId="38" xfId="0" applyNumberFormat="1" applyFont="1" applyBorder="1" applyAlignment="1" applyProtection="1">
      <alignment horizontal="right" vertical="center" wrapText="1"/>
    </xf>
    <xf numFmtId="165" fontId="1" fillId="0" borderId="25" xfId="0" applyNumberFormat="1" applyFont="1" applyBorder="1" applyAlignment="1" applyProtection="1">
      <alignment vertical="center"/>
    </xf>
    <xf numFmtId="165" fontId="1" fillId="0" borderId="39" xfId="0" applyNumberFormat="1" applyFont="1" applyBorder="1" applyAlignment="1" applyProtection="1">
      <alignment vertical="center"/>
    </xf>
    <xf numFmtId="165" fontId="1" fillId="0" borderId="40" xfId="0" applyNumberFormat="1" applyFont="1" applyBorder="1" applyAlignment="1" applyProtection="1">
      <alignment horizontal="center" vertical="center"/>
    </xf>
    <xf numFmtId="165" fontId="1" fillId="0" borderId="25" xfId="0" applyNumberFormat="1" applyFont="1" applyBorder="1" applyAlignment="1" applyProtection="1">
      <alignment horizontal="right" vertical="center" wrapText="1"/>
    </xf>
    <xf numFmtId="165" fontId="1" fillId="0" borderId="41" xfId="0" applyNumberFormat="1" applyFont="1" applyBorder="1" applyAlignment="1" applyProtection="1">
      <alignment vertical="center" wrapText="1"/>
    </xf>
    <xf numFmtId="165" fontId="1" fillId="0" borderId="0" xfId="0" applyNumberFormat="1" applyFont="1" applyBorder="1" applyAlignment="1" applyProtection="1">
      <alignment horizontal="right" vertical="center" wrapText="1"/>
    </xf>
    <xf numFmtId="165" fontId="1" fillId="0" borderId="0" xfId="0" applyNumberFormat="1" applyFont="1" applyBorder="1" applyAlignment="1" applyProtection="1">
      <alignment horizontal="center" vertical="center"/>
    </xf>
    <xf numFmtId="0" fontId="0" fillId="0" borderId="0" xfId="0" applyBorder="1" applyProtection="1"/>
    <xf numFmtId="0" fontId="0" fillId="0" borderId="0" xfId="0" applyBorder="1" applyAlignment="1" applyProtection="1">
      <alignment horizontal="center"/>
    </xf>
    <xf numFmtId="0" fontId="0" fillId="0" borderId="0" xfId="0" applyBorder="1" applyAlignment="1" applyProtection="1">
      <alignment wrapText="1"/>
    </xf>
    <xf numFmtId="167" fontId="1" fillId="0" borderId="0" xfId="0" applyNumberFormat="1" applyFont="1" applyBorder="1" applyAlignment="1" applyProtection="1">
      <alignment horizontal="center" vertical="center" wrapText="1"/>
    </xf>
    <xf numFmtId="167" fontId="1" fillId="0" borderId="12" xfId="0" applyNumberFormat="1" applyFont="1" applyBorder="1" applyAlignment="1" applyProtection="1">
      <alignment horizontal="center" vertical="center" wrapText="1"/>
    </xf>
    <xf numFmtId="167" fontId="0" fillId="0" borderId="0" xfId="0" applyNumberFormat="1" applyBorder="1" applyAlignment="1" applyProtection="1">
      <alignment horizontal="center" vertical="center" wrapText="1"/>
    </xf>
    <xf numFmtId="165" fontId="1" fillId="0" borderId="36" xfId="0" applyNumberFormat="1" applyFont="1" applyBorder="1" applyAlignment="1" applyProtection="1">
      <alignment horizontal="right" vertical="center" wrapText="1"/>
    </xf>
    <xf numFmtId="165" fontId="1" fillId="0" borderId="42" xfId="0" applyNumberFormat="1" applyFont="1" applyBorder="1" applyAlignment="1" applyProtection="1">
      <alignment vertical="center"/>
    </xf>
    <xf numFmtId="167" fontId="1" fillId="0" borderId="31" xfId="0" applyNumberFormat="1" applyFont="1" applyBorder="1" applyAlignment="1" applyProtection="1">
      <alignment horizontal="center" vertical="center"/>
    </xf>
    <xf numFmtId="165" fontId="0" fillId="2" borderId="36" xfId="0" applyNumberFormat="1" applyFill="1" applyBorder="1" applyAlignment="1" applyProtection="1">
      <alignment vertical="center" wrapText="1"/>
    </xf>
    <xf numFmtId="165" fontId="0" fillId="2" borderId="0" xfId="0" applyNumberFormat="1" applyFill="1" applyBorder="1" applyAlignment="1" applyProtection="1">
      <alignment vertical="center"/>
    </xf>
    <xf numFmtId="167" fontId="0" fillId="2" borderId="0" xfId="0" applyNumberFormat="1" applyFill="1" applyBorder="1" applyAlignment="1" applyProtection="1">
      <alignment horizontal="center" vertical="center" wrapText="1"/>
    </xf>
    <xf numFmtId="165" fontId="0" fillId="2" borderId="0" xfId="0" applyNumberFormat="1" applyFill="1" applyBorder="1" applyAlignment="1" applyProtection="1">
      <alignment vertical="center" wrapText="1"/>
    </xf>
    <xf numFmtId="165" fontId="0" fillId="2" borderId="37" xfId="0" applyNumberFormat="1" applyFill="1" applyBorder="1" applyAlignment="1" applyProtection="1">
      <alignment vertical="center" wrapText="1"/>
    </xf>
    <xf numFmtId="165" fontId="0" fillId="0" borderId="12" xfId="0" applyNumberFormat="1" applyFill="1" applyBorder="1" applyAlignment="1" applyProtection="1">
      <alignment vertical="center"/>
    </xf>
    <xf numFmtId="165" fontId="1" fillId="0" borderId="38" xfId="0" applyNumberFormat="1" applyFont="1" applyBorder="1" applyAlignment="1" applyProtection="1">
      <alignment vertical="center"/>
    </xf>
    <xf numFmtId="167" fontId="1" fillId="0" borderId="41" xfId="0" applyNumberFormat="1" applyFont="1" applyBorder="1" applyAlignment="1" applyProtection="1">
      <alignment horizontal="center" vertical="center"/>
    </xf>
    <xf numFmtId="165" fontId="0" fillId="0" borderId="41" xfId="0" applyNumberFormat="1" applyBorder="1" applyAlignment="1" applyProtection="1">
      <alignment vertical="center" wrapText="1"/>
    </xf>
    <xf numFmtId="167" fontId="0" fillId="0" borderId="0" xfId="0" applyNumberFormat="1" applyBorder="1" applyAlignment="1" applyProtection="1">
      <alignment horizontal="center"/>
    </xf>
    <xf numFmtId="165" fontId="1" fillId="0" borderId="25" xfId="0" applyNumberFormat="1" applyFont="1" applyFill="1" applyBorder="1" applyAlignment="1" applyProtection="1">
      <alignment vertical="center"/>
    </xf>
    <xf numFmtId="165" fontId="1" fillId="0" borderId="25" xfId="0" applyNumberFormat="1" applyFont="1" applyFill="1" applyBorder="1" applyAlignment="1" applyProtection="1">
      <alignment horizontal="right" vertical="center" wrapText="1"/>
    </xf>
    <xf numFmtId="167" fontId="1" fillId="0" borderId="0" xfId="0" applyNumberFormat="1" applyFont="1" applyBorder="1" applyAlignment="1" applyProtection="1">
      <alignment horizontal="center" vertical="center"/>
    </xf>
    <xf numFmtId="165" fontId="0" fillId="0" borderId="43" xfId="0" applyNumberFormat="1" applyFill="1" applyBorder="1" applyAlignment="1" applyProtection="1">
      <alignment vertical="center"/>
    </xf>
    <xf numFmtId="167" fontId="1" fillId="0" borderId="40" xfId="0" applyNumberFormat="1" applyFont="1" applyBorder="1" applyAlignment="1" applyProtection="1">
      <alignment horizontal="center" vertical="center"/>
    </xf>
    <xf numFmtId="3" fontId="0" fillId="0" borderId="0" xfId="0" applyNumberFormat="1" applyBorder="1" applyAlignment="1" applyProtection="1">
      <alignment horizontal="center" vertical="center"/>
    </xf>
    <xf numFmtId="165" fontId="0" fillId="0" borderId="30" xfId="0" applyNumberFormat="1" applyFill="1" applyBorder="1" applyAlignment="1" applyProtection="1">
      <alignment vertical="center"/>
    </xf>
    <xf numFmtId="165" fontId="0" fillId="0" borderId="37" xfId="0" applyNumberFormat="1" applyFill="1" applyBorder="1" applyAlignment="1" applyProtection="1">
      <alignment vertical="center" wrapText="1"/>
    </xf>
    <xf numFmtId="165" fontId="0" fillId="0" borderId="45" xfId="0" applyNumberFormat="1" applyFill="1" applyBorder="1" applyAlignment="1" applyProtection="1">
      <alignment vertical="center"/>
    </xf>
    <xf numFmtId="0" fontId="0" fillId="0" borderId="0" xfId="0" applyAlignment="1">
      <alignment vertical="center"/>
    </xf>
    <xf numFmtId="169" fontId="0" fillId="0" borderId="0" xfId="0" applyNumberFormat="1" applyAlignment="1">
      <alignment horizontal="center"/>
    </xf>
    <xf numFmtId="166" fontId="0" fillId="0" borderId="0" xfId="1" applyNumberFormat="1" applyFont="1" applyBorder="1" applyAlignment="1">
      <alignment horizontal="center" vertical="center" wrapText="1"/>
    </xf>
    <xf numFmtId="166" fontId="0" fillId="0" borderId="0" xfId="1" applyNumberFormat="1" applyFont="1" applyAlignment="1">
      <alignment horizontal="center" vertical="center" wrapText="1"/>
    </xf>
    <xf numFmtId="166" fontId="0" fillId="0" borderId="0" xfId="1" applyNumberFormat="1" applyFont="1" applyAlignment="1">
      <alignment horizontal="center" vertical="center"/>
    </xf>
    <xf numFmtId="164" fontId="1" fillId="2" borderId="12" xfId="0" applyNumberFormat="1" applyFont="1" applyFill="1" applyBorder="1" applyAlignment="1">
      <alignment horizontal="center" wrapText="1"/>
    </xf>
    <xf numFmtId="166" fontId="1" fillId="2" borderId="12" xfId="0" applyNumberFormat="1" applyFont="1" applyFill="1" applyBorder="1" applyAlignment="1">
      <alignment horizontal="center" vertical="center" wrapText="1"/>
    </xf>
    <xf numFmtId="165" fontId="1" fillId="2" borderId="12" xfId="0" applyNumberFormat="1" applyFont="1" applyFill="1" applyBorder="1" applyAlignment="1">
      <alignment horizontal="center" wrapText="1"/>
    </xf>
    <xf numFmtId="3" fontId="0" fillId="3" borderId="12" xfId="0" applyNumberFormat="1" applyFill="1" applyBorder="1" applyAlignment="1" applyProtection="1">
      <alignment horizontal="center" vertical="center"/>
      <protection locked="0"/>
    </xf>
    <xf numFmtId="3" fontId="0" fillId="3" borderId="12" xfId="0" applyNumberFormat="1" applyFill="1" applyBorder="1" applyAlignment="1" applyProtection="1">
      <alignment horizontal="left" vertical="center"/>
      <protection locked="0"/>
    </xf>
    <xf numFmtId="0" fontId="0" fillId="3" borderId="12" xfId="0" applyNumberFormat="1" applyFill="1" applyBorder="1" applyAlignment="1" applyProtection="1">
      <alignment horizontal="center" vertical="center"/>
      <protection locked="0"/>
    </xf>
    <xf numFmtId="10" fontId="0" fillId="3" borderId="12" xfId="0" applyNumberFormat="1" applyFill="1" applyBorder="1" applyAlignment="1" applyProtection="1">
      <alignment horizontal="center" vertical="center"/>
      <protection locked="0"/>
    </xf>
    <xf numFmtId="10" fontId="0" fillId="3" borderId="12" xfId="0" applyNumberFormat="1" applyFont="1" applyFill="1" applyBorder="1" applyAlignment="1" applyProtection="1">
      <alignment horizontal="center" vertical="center"/>
      <protection locked="0"/>
    </xf>
    <xf numFmtId="9" fontId="0" fillId="3" borderId="12" xfId="0" applyNumberFormat="1" applyFont="1" applyFill="1" applyBorder="1" applyAlignment="1" applyProtection="1">
      <alignment horizontal="center" vertical="center"/>
      <protection locked="0"/>
    </xf>
    <xf numFmtId="164" fontId="0" fillId="3" borderId="12" xfId="0" applyNumberFormat="1" applyFill="1" applyBorder="1" applyAlignment="1" applyProtection="1">
      <alignment horizontal="center" vertical="center"/>
      <protection locked="0"/>
    </xf>
    <xf numFmtId="165" fontId="0" fillId="3" borderId="43" xfId="0" applyNumberFormat="1" applyFill="1" applyBorder="1" applyAlignment="1" applyProtection="1">
      <alignment vertical="center"/>
      <protection locked="0"/>
    </xf>
    <xf numFmtId="165" fontId="0" fillId="3" borderId="12" xfId="0" applyNumberFormat="1" applyFill="1" applyBorder="1" applyAlignment="1" applyProtection="1">
      <alignment vertical="center"/>
      <protection locked="0"/>
    </xf>
    <xf numFmtId="165" fontId="0" fillId="3" borderId="30" xfId="0" applyNumberFormat="1" applyFill="1" applyBorder="1" applyAlignment="1" applyProtection="1">
      <alignment vertical="center"/>
      <protection locked="0"/>
    </xf>
    <xf numFmtId="165" fontId="0" fillId="3" borderId="44" xfId="0" applyNumberFormat="1" applyFill="1" applyBorder="1" applyAlignment="1" applyProtection="1">
      <alignment horizontal="right" vertical="center" wrapText="1"/>
      <protection locked="0"/>
    </xf>
    <xf numFmtId="165" fontId="0" fillId="3" borderId="31" xfId="0" applyNumberFormat="1" applyFill="1" applyBorder="1" applyAlignment="1" applyProtection="1">
      <alignment vertical="center" wrapText="1"/>
      <protection locked="0"/>
    </xf>
    <xf numFmtId="165" fontId="0" fillId="3" borderId="32" xfId="0" applyNumberFormat="1" applyFill="1" applyBorder="1" applyAlignment="1" applyProtection="1">
      <alignment vertical="center"/>
      <protection locked="0"/>
    </xf>
    <xf numFmtId="165" fontId="0" fillId="3" borderId="12" xfId="0" applyNumberFormat="1" applyFill="1" applyBorder="1" applyAlignment="1" applyProtection="1">
      <alignment vertical="center" wrapText="1"/>
      <protection locked="0"/>
    </xf>
    <xf numFmtId="165" fontId="0" fillId="2" borderId="33" xfId="0" applyNumberFormat="1" applyFill="1" applyBorder="1" applyAlignment="1" applyProtection="1">
      <alignment vertical="center" wrapText="1"/>
    </xf>
    <xf numFmtId="165" fontId="0" fillId="2" borderId="34" xfId="0" applyNumberFormat="1" applyFill="1" applyBorder="1" applyAlignment="1" applyProtection="1">
      <alignment vertical="center"/>
    </xf>
    <xf numFmtId="167" fontId="0" fillId="2" borderId="34" xfId="0" applyNumberFormat="1" applyFill="1" applyBorder="1" applyAlignment="1" applyProtection="1">
      <alignment horizontal="center" vertical="center" wrapText="1"/>
    </xf>
    <xf numFmtId="165" fontId="0" fillId="2" borderId="34" xfId="0" applyNumberFormat="1" applyFill="1" applyBorder="1" applyAlignment="1" applyProtection="1">
      <alignment vertical="center" wrapText="1"/>
    </xf>
    <xf numFmtId="165" fontId="0" fillId="2" borderId="35" xfId="0" applyNumberFormat="1" applyFill="1" applyBorder="1" applyAlignment="1" applyProtection="1">
      <alignment vertical="center" wrapText="1"/>
    </xf>
    <xf numFmtId="165" fontId="0" fillId="2" borderId="38" xfId="0" applyNumberFormat="1" applyFill="1" applyBorder="1" applyAlignment="1" applyProtection="1">
      <alignment vertical="center" wrapText="1"/>
    </xf>
    <xf numFmtId="165" fontId="0" fillId="2" borderId="41" xfId="0" applyNumberFormat="1" applyFill="1" applyBorder="1" applyAlignment="1" applyProtection="1">
      <alignment vertical="center" wrapText="1"/>
    </xf>
    <xf numFmtId="165" fontId="0" fillId="2" borderId="39" xfId="0" applyNumberFormat="1" applyFill="1" applyBorder="1" applyAlignment="1" applyProtection="1">
      <alignment vertical="center"/>
    </xf>
    <xf numFmtId="167" fontId="0" fillId="2" borderId="39" xfId="0" applyNumberFormat="1" applyFill="1" applyBorder="1" applyAlignment="1" applyProtection="1">
      <alignment horizontal="center" vertical="center" wrapText="1"/>
    </xf>
    <xf numFmtId="165" fontId="0" fillId="2" borderId="39" xfId="0" applyNumberFormat="1" applyFill="1" applyBorder="1" applyAlignment="1" applyProtection="1">
      <alignment vertical="center" wrapText="1"/>
    </xf>
    <xf numFmtId="165" fontId="0" fillId="3" borderId="0" xfId="0" applyNumberFormat="1" applyFill="1" applyBorder="1" applyAlignment="1" applyProtection="1">
      <alignment vertical="center"/>
      <protection locked="0"/>
    </xf>
    <xf numFmtId="165" fontId="0" fillId="3" borderId="36" xfId="0" applyNumberFormat="1" applyFill="1" applyBorder="1" applyAlignment="1" applyProtection="1">
      <alignment horizontal="right" vertical="center" wrapText="1"/>
      <protection locked="0"/>
    </xf>
    <xf numFmtId="165" fontId="0" fillId="3" borderId="37" xfId="0" applyNumberFormat="1" applyFill="1" applyBorder="1" applyAlignment="1" applyProtection="1">
      <alignment vertical="center" wrapText="1"/>
      <protection locked="0"/>
    </xf>
    <xf numFmtId="3" fontId="2" fillId="0" borderId="4" xfId="0" applyNumberFormat="1" applyFont="1" applyBorder="1" applyAlignment="1" applyProtection="1">
      <alignment vertical="center"/>
    </xf>
    <xf numFmtId="3" fontId="2" fillId="0" borderId="5" xfId="0" applyNumberFormat="1" applyFont="1" applyBorder="1" applyAlignment="1" applyProtection="1">
      <alignment vertical="center"/>
    </xf>
    <xf numFmtId="3" fontId="5" fillId="0" borderId="0" xfId="0" applyNumberFormat="1" applyFont="1" applyBorder="1" applyAlignment="1" applyProtection="1">
      <alignment vertical="center"/>
    </xf>
    <xf numFmtId="3" fontId="0" fillId="0" borderId="0" xfId="0" applyNumberFormat="1" applyBorder="1" applyAlignment="1" applyProtection="1">
      <alignment horizontal="left" vertical="center" wrapText="1"/>
    </xf>
    <xf numFmtId="3" fontId="1" fillId="0" borderId="6" xfId="0" applyNumberFormat="1" applyFont="1" applyBorder="1" applyAlignment="1" applyProtection="1">
      <alignment vertical="center"/>
    </xf>
    <xf numFmtId="3" fontId="1" fillId="0" borderId="7" xfId="0" applyNumberFormat="1" applyFont="1" applyBorder="1" applyAlignment="1" applyProtection="1">
      <alignment vertical="center"/>
    </xf>
    <xf numFmtId="10" fontId="7" fillId="4" borderId="12" xfId="0" applyNumberFormat="1" applyFont="1" applyFill="1" applyBorder="1" applyAlignment="1" applyProtection="1">
      <alignment horizontal="center" vertical="center"/>
    </xf>
    <xf numFmtId="3" fontId="0" fillId="0" borderId="0" xfId="0" applyNumberFormat="1" applyBorder="1" applyAlignment="1" applyProtection="1">
      <alignment horizontal="left" vertical="center" wrapText="1"/>
    </xf>
    <xf numFmtId="3" fontId="0" fillId="0" borderId="15" xfId="0" applyNumberFormat="1" applyBorder="1" applyAlignment="1" applyProtection="1">
      <alignment horizontal="left" vertical="center" wrapText="1"/>
    </xf>
    <xf numFmtId="3" fontId="0" fillId="0" borderId="16" xfId="0" applyNumberFormat="1" applyBorder="1" applyAlignment="1" applyProtection="1">
      <alignment horizontal="left" vertical="center" wrapText="1"/>
    </xf>
    <xf numFmtId="3" fontId="0" fillId="0" borderId="17" xfId="0" applyNumberFormat="1" applyBorder="1" applyAlignment="1" applyProtection="1">
      <alignment horizontal="left" vertical="center" wrapText="1"/>
    </xf>
    <xf numFmtId="3" fontId="0" fillId="0" borderId="8" xfId="0" applyNumberFormat="1" applyBorder="1" applyAlignment="1" applyProtection="1">
      <alignment horizontal="left" vertical="center" wrapText="1"/>
    </xf>
    <xf numFmtId="3" fontId="0" fillId="0" borderId="18" xfId="0" applyNumberFormat="1" applyBorder="1" applyAlignment="1" applyProtection="1">
      <alignment horizontal="left" vertical="center" wrapText="1"/>
    </xf>
    <xf numFmtId="3" fontId="5" fillId="0" borderId="13" xfId="0" applyNumberFormat="1" applyFont="1" applyBorder="1" applyAlignment="1" applyProtection="1">
      <alignment horizontal="left" vertical="center" wrapText="1"/>
    </xf>
    <xf numFmtId="3" fontId="5" fillId="0" borderId="10" xfId="0" applyNumberFormat="1" applyFont="1" applyBorder="1" applyAlignment="1" applyProtection="1">
      <alignment horizontal="left" vertical="center" wrapText="1"/>
    </xf>
    <xf numFmtId="3" fontId="5" fillId="0" borderId="14" xfId="0" applyNumberFormat="1" applyFont="1" applyBorder="1" applyAlignment="1" applyProtection="1">
      <alignment horizontal="left" vertical="center" wrapText="1"/>
    </xf>
    <xf numFmtId="3" fontId="2" fillId="0" borderId="2" xfId="0" applyNumberFormat="1" applyFont="1" applyBorder="1" applyAlignment="1" applyProtection="1">
      <alignment horizontal="center" vertical="center"/>
    </xf>
    <xf numFmtId="3" fontId="1" fillId="0" borderId="2" xfId="0" applyNumberFormat="1" applyFont="1" applyBorder="1" applyAlignment="1" applyProtection="1">
      <alignment horizontal="center" vertical="center"/>
    </xf>
    <xf numFmtId="3" fontId="2" fillId="0" borderId="26" xfId="0" applyNumberFormat="1" applyFont="1" applyBorder="1" applyAlignment="1" applyProtection="1">
      <alignment horizontal="center" vertical="center"/>
    </xf>
    <xf numFmtId="3" fontId="5" fillId="0" borderId="13" xfId="0" applyNumberFormat="1" applyFont="1" applyBorder="1" applyAlignment="1" applyProtection="1">
      <alignment horizontal="left" vertical="center"/>
    </xf>
    <xf numFmtId="3" fontId="5" fillId="0" borderId="10" xfId="0" applyNumberFormat="1" applyFont="1" applyBorder="1" applyAlignment="1" applyProtection="1">
      <alignment horizontal="left" vertical="center"/>
    </xf>
    <xf numFmtId="3" fontId="5" fillId="0" borderId="14" xfId="0" applyNumberFormat="1" applyFont="1" applyBorder="1" applyAlignment="1" applyProtection="1">
      <alignment horizontal="left" vertical="center"/>
    </xf>
    <xf numFmtId="165" fontId="0" fillId="0" borderId="15" xfId="0" applyNumberFormat="1" applyBorder="1" applyAlignment="1" applyProtection="1">
      <alignment horizontal="left" vertical="center" wrapText="1"/>
    </xf>
    <xf numFmtId="165" fontId="0" fillId="0" borderId="0" xfId="0" applyNumberFormat="1" applyBorder="1" applyAlignment="1" applyProtection="1">
      <alignment horizontal="left" vertical="center" wrapText="1"/>
    </xf>
    <xf numFmtId="165" fontId="0" fillId="0" borderId="16" xfId="0" applyNumberFormat="1" applyBorder="1" applyAlignment="1" applyProtection="1">
      <alignment horizontal="left" vertical="center" wrapText="1"/>
    </xf>
    <xf numFmtId="3" fontId="4" fillId="0" borderId="17" xfId="2" applyNumberFormat="1" applyBorder="1" applyAlignment="1" applyProtection="1">
      <alignment horizontal="left" vertical="center" wrapText="1"/>
    </xf>
    <xf numFmtId="3" fontId="4" fillId="0" borderId="8" xfId="2" applyNumberFormat="1" applyBorder="1" applyAlignment="1" applyProtection="1">
      <alignment horizontal="left" vertical="center" wrapText="1"/>
    </xf>
    <xf numFmtId="3" fontId="4" fillId="0" borderId="18" xfId="2" applyNumberFormat="1" applyBorder="1" applyAlignment="1" applyProtection="1">
      <alignment horizontal="left" vertical="center" wrapText="1"/>
    </xf>
    <xf numFmtId="3" fontId="8" fillId="0" borderId="0" xfId="0" applyNumberFormat="1" applyFont="1" applyBorder="1" applyAlignment="1" applyProtection="1">
      <alignment horizontal="center" vertical="center"/>
    </xf>
    <xf numFmtId="165" fontId="1" fillId="2" borderId="13" xfId="0" applyNumberFormat="1" applyFont="1" applyFill="1" applyBorder="1" applyAlignment="1" applyProtection="1">
      <alignment horizontal="center" vertical="center" wrapText="1"/>
    </xf>
    <xf numFmtId="165" fontId="1" fillId="2" borderId="10" xfId="0" applyNumberFormat="1" applyFont="1" applyFill="1" applyBorder="1" applyAlignment="1" applyProtection="1">
      <alignment horizontal="center" vertical="center" wrapText="1"/>
    </xf>
    <xf numFmtId="165" fontId="1" fillId="2" borderId="14" xfId="0" applyNumberFormat="1" applyFont="1" applyFill="1" applyBorder="1" applyAlignment="1" applyProtection="1">
      <alignment horizontal="center" vertical="center" wrapText="1"/>
    </xf>
    <xf numFmtId="3" fontId="4" fillId="3" borderId="19" xfId="2" applyNumberFormat="1" applyFill="1" applyBorder="1" applyAlignment="1" applyProtection="1">
      <alignment horizontal="left" vertical="center"/>
      <protection locked="0"/>
    </xf>
    <xf numFmtId="3" fontId="0" fillId="3" borderId="20" xfId="0" applyNumberFormat="1" applyFill="1" applyBorder="1" applyAlignment="1" applyProtection="1">
      <alignment horizontal="left" vertical="center"/>
      <protection locked="0"/>
    </xf>
    <xf numFmtId="3" fontId="0" fillId="3" borderId="21" xfId="0" applyNumberFormat="1" applyFill="1" applyBorder="1" applyAlignment="1" applyProtection="1">
      <alignment horizontal="left" vertical="center"/>
      <protection locked="0"/>
    </xf>
    <xf numFmtId="3" fontId="0" fillId="3" borderId="19" xfId="0" applyNumberFormat="1" applyFill="1" applyBorder="1" applyAlignment="1" applyProtection="1">
      <alignment horizontal="left" vertical="center"/>
      <protection locked="0"/>
    </xf>
    <xf numFmtId="1" fontId="0" fillId="3" borderId="22" xfId="0" applyNumberFormat="1" applyFill="1" applyBorder="1" applyAlignment="1" applyProtection="1">
      <alignment horizontal="left" vertical="center"/>
      <protection locked="0"/>
    </xf>
    <xf numFmtId="1" fontId="0" fillId="3" borderId="23" xfId="0" applyNumberFormat="1" applyFill="1" applyBorder="1" applyAlignment="1" applyProtection="1">
      <alignment horizontal="left" vertical="center"/>
      <protection locked="0"/>
    </xf>
    <xf numFmtId="1" fontId="0" fillId="3" borderId="24" xfId="0" applyNumberFormat="1" applyFill="1" applyBorder="1" applyAlignment="1" applyProtection="1">
      <alignment horizontal="left" vertical="center"/>
      <protection locked="0"/>
    </xf>
    <xf numFmtId="3" fontId="0" fillId="0" borderId="15" xfId="0" applyNumberFormat="1" applyBorder="1" applyAlignment="1" applyProtection="1">
      <alignment horizontal="center" vertical="center"/>
    </xf>
    <xf numFmtId="3" fontId="2" fillId="0" borderId="0" xfId="0" applyNumberFormat="1" applyFont="1" applyBorder="1" applyAlignment="1" applyProtection="1">
      <alignment horizontal="center" vertical="center"/>
    </xf>
    <xf numFmtId="3" fontId="1" fillId="2" borderId="13" xfId="0" applyNumberFormat="1" applyFont="1" applyFill="1" applyBorder="1" applyAlignment="1" applyProtection="1">
      <alignment horizontal="center" vertical="center"/>
    </xf>
    <xf numFmtId="3" fontId="1" fillId="2" borderId="10" xfId="0" applyNumberFormat="1" applyFont="1" applyFill="1" applyBorder="1" applyAlignment="1" applyProtection="1">
      <alignment horizontal="center" vertical="center"/>
    </xf>
    <xf numFmtId="3" fontId="1" fillId="2" borderId="14" xfId="0" applyNumberFormat="1" applyFont="1" applyFill="1" applyBorder="1" applyAlignment="1" applyProtection="1">
      <alignment horizontal="center" vertical="center"/>
    </xf>
    <xf numFmtId="170" fontId="0" fillId="3" borderId="19" xfId="0" applyNumberFormat="1" applyFill="1" applyBorder="1" applyAlignment="1" applyProtection="1">
      <alignment horizontal="left" vertical="center"/>
      <protection locked="0"/>
    </xf>
    <xf numFmtId="170" fontId="0" fillId="3" borderId="20" xfId="0" applyNumberFormat="1" applyFill="1" applyBorder="1" applyAlignment="1" applyProtection="1">
      <alignment horizontal="left" vertical="center"/>
      <protection locked="0"/>
    </xf>
    <xf numFmtId="170" fontId="0" fillId="3" borderId="21" xfId="0" applyNumberFormat="1" applyFill="1" applyBorder="1" applyAlignment="1" applyProtection="1">
      <alignment horizontal="left" vertical="center"/>
      <protection locked="0"/>
    </xf>
    <xf numFmtId="3" fontId="2" fillId="2" borderId="2" xfId="0" applyNumberFormat="1" applyFont="1" applyFill="1" applyBorder="1" applyAlignment="1" applyProtection="1">
      <alignment horizontal="center" vertical="center" wrapText="1"/>
    </xf>
    <xf numFmtId="3" fontId="0" fillId="0" borderId="0" xfId="0" applyNumberFormat="1" applyBorder="1" applyAlignment="1" applyProtection="1">
      <alignment horizontal="center" vertical="center"/>
    </xf>
    <xf numFmtId="3" fontId="0" fillId="0" borderId="26" xfId="0" applyNumberFormat="1" applyBorder="1" applyAlignment="1" applyProtection="1">
      <alignment horizontal="center" vertical="center"/>
    </xf>
    <xf numFmtId="3" fontId="1" fillId="2" borderId="15" xfId="0" applyNumberFormat="1" applyFont="1" applyFill="1" applyBorder="1" applyAlignment="1" applyProtection="1">
      <alignment horizontal="center" vertical="center"/>
    </xf>
    <xf numFmtId="3" fontId="1" fillId="2" borderId="0" xfId="0" applyNumberFormat="1" applyFont="1" applyFill="1" applyBorder="1" applyAlignment="1" applyProtection="1">
      <alignment horizontal="center" vertical="center"/>
    </xf>
    <xf numFmtId="3" fontId="1" fillId="2" borderId="16" xfId="0" applyNumberFormat="1" applyFont="1" applyFill="1" applyBorder="1" applyAlignment="1" applyProtection="1">
      <alignment horizontal="center" vertical="center"/>
    </xf>
    <xf numFmtId="3" fontId="0" fillId="0" borderId="17" xfId="0" applyNumberFormat="1" applyBorder="1" applyAlignment="1" applyProtection="1">
      <alignment horizontal="center" vertical="center"/>
    </xf>
    <xf numFmtId="165" fontId="1" fillId="2" borderId="19" xfId="0" applyNumberFormat="1" applyFont="1" applyFill="1" applyBorder="1" applyAlignment="1" applyProtection="1">
      <alignment horizontal="center" vertical="center" wrapText="1"/>
    </xf>
    <xf numFmtId="165" fontId="1" fillId="2" borderId="20" xfId="0" applyNumberFormat="1" applyFont="1" applyFill="1" applyBorder="1" applyAlignment="1" applyProtection="1">
      <alignment horizontal="center" vertical="center" wrapText="1"/>
    </xf>
    <xf numFmtId="165" fontId="1" fillId="2" borderId="21" xfId="0" applyNumberFormat="1" applyFont="1" applyFill="1" applyBorder="1" applyAlignment="1" applyProtection="1">
      <alignment horizontal="center" vertical="center" wrapText="1"/>
    </xf>
    <xf numFmtId="3" fontId="0" fillId="3" borderId="19" xfId="0" applyNumberFormat="1" applyFill="1" applyBorder="1" applyAlignment="1" applyProtection="1">
      <alignment horizontal="left" vertical="center" wrapText="1"/>
    </xf>
    <xf numFmtId="3" fontId="0" fillId="3" borderId="21" xfId="0" applyNumberFormat="1" applyFill="1" applyBorder="1" applyAlignment="1" applyProtection="1">
      <alignment horizontal="left" vertical="center" wrapText="1"/>
    </xf>
    <xf numFmtId="165" fontId="2" fillId="0" borderId="0" xfId="0" applyNumberFormat="1" applyFont="1" applyBorder="1" applyAlignment="1" applyProtection="1">
      <alignment horizontal="center" vertical="center" wrapText="1"/>
    </xf>
    <xf numFmtId="165" fontId="2" fillId="0" borderId="28" xfId="0" applyNumberFormat="1" applyFont="1" applyBorder="1" applyAlignment="1" applyProtection="1">
      <alignment horizontal="center" vertical="center" wrapText="1"/>
    </xf>
    <xf numFmtId="165" fontId="1" fillId="2" borderId="33" xfId="0" applyNumberFormat="1" applyFont="1" applyFill="1" applyBorder="1" applyAlignment="1" applyProtection="1">
      <alignment horizontal="center" vertical="center" wrapText="1"/>
    </xf>
    <xf numFmtId="165" fontId="1" fillId="2" borderId="34" xfId="0" applyNumberFormat="1" applyFont="1" applyFill="1" applyBorder="1" applyAlignment="1" applyProtection="1">
      <alignment horizontal="center" vertical="center" wrapText="1"/>
    </xf>
    <xf numFmtId="165" fontId="1" fillId="2" borderId="35" xfId="0" applyNumberFormat="1" applyFont="1" applyFill="1" applyBorder="1" applyAlignment="1" applyProtection="1">
      <alignment horizontal="center" vertical="center" wrapText="1"/>
    </xf>
    <xf numFmtId="165" fontId="1" fillId="0" borderId="36" xfId="0" applyNumberFormat="1" applyFont="1" applyBorder="1" applyAlignment="1" applyProtection="1">
      <alignment horizontal="left" vertical="center" wrapText="1"/>
    </xf>
    <xf numFmtId="165" fontId="1" fillId="0" borderId="0" xfId="0" applyNumberFormat="1" applyFont="1" applyBorder="1" applyAlignment="1" applyProtection="1">
      <alignment horizontal="left" vertical="center" wrapText="1"/>
    </xf>
    <xf numFmtId="165" fontId="1" fillId="0" borderId="37" xfId="0" applyNumberFormat="1" applyFont="1" applyBorder="1" applyAlignment="1" applyProtection="1">
      <alignment horizontal="left" vertical="center" wrapText="1"/>
    </xf>
    <xf numFmtId="165" fontId="1" fillId="0" borderId="33" xfId="0" applyNumberFormat="1" applyFont="1" applyBorder="1" applyAlignment="1" applyProtection="1">
      <alignment horizontal="left" vertical="center" wrapText="1"/>
    </xf>
    <xf numFmtId="165" fontId="1" fillId="0" borderId="34" xfId="0" applyNumberFormat="1" applyFont="1" applyBorder="1" applyAlignment="1" applyProtection="1">
      <alignment horizontal="left" vertical="center" wrapText="1"/>
    </xf>
    <xf numFmtId="165" fontId="1" fillId="0" borderId="35" xfId="0" applyNumberFormat="1" applyFont="1" applyBorder="1" applyAlignment="1" applyProtection="1">
      <alignment horizontal="left" vertical="center" wrapText="1"/>
    </xf>
    <xf numFmtId="165" fontId="0" fillId="2" borderId="36" xfId="0" applyNumberFormat="1" applyFill="1" applyBorder="1" applyAlignment="1" applyProtection="1">
      <alignment horizontal="center" vertical="center" wrapText="1"/>
    </xf>
    <xf numFmtId="165" fontId="0" fillId="2" borderId="0" xfId="0" applyNumberFormat="1" applyFill="1" applyBorder="1" applyAlignment="1" applyProtection="1">
      <alignment horizontal="center" vertical="center" wrapText="1"/>
    </xf>
    <xf numFmtId="165" fontId="0" fillId="2" borderId="37" xfId="0" applyNumberFormat="1" applyFill="1" applyBorder="1" applyAlignment="1" applyProtection="1">
      <alignment horizontal="center" vertical="center" wrapText="1"/>
    </xf>
    <xf numFmtId="3" fontId="0" fillId="3" borderId="46" xfId="0" applyNumberFormat="1" applyFill="1" applyBorder="1" applyAlignment="1" applyProtection="1">
      <alignment horizontal="left" vertical="center" wrapText="1"/>
      <protection locked="0"/>
    </xf>
    <xf numFmtId="3" fontId="0" fillId="3" borderId="47" xfId="0" applyNumberFormat="1" applyFill="1" applyBorder="1" applyAlignment="1" applyProtection="1">
      <alignment horizontal="left" vertical="center" wrapText="1"/>
      <protection locked="0"/>
    </xf>
    <xf numFmtId="3" fontId="0" fillId="3" borderId="48" xfId="0" applyNumberFormat="1" applyFill="1" applyBorder="1" applyAlignment="1" applyProtection="1">
      <alignment horizontal="left" vertical="center" wrapText="1"/>
      <protection locked="0"/>
    </xf>
    <xf numFmtId="3" fontId="0" fillId="3" borderId="49" xfId="0" applyNumberFormat="1" applyFill="1" applyBorder="1" applyAlignment="1" applyProtection="1">
      <alignment horizontal="left" vertical="center" wrapText="1"/>
      <protection locked="0"/>
    </xf>
    <xf numFmtId="3" fontId="0" fillId="3" borderId="50" xfId="0" applyNumberFormat="1" applyFill="1" applyBorder="1" applyAlignment="1" applyProtection="1">
      <alignment horizontal="left" vertical="center" wrapText="1"/>
      <protection locked="0"/>
    </xf>
    <xf numFmtId="3" fontId="0" fillId="3" borderId="51" xfId="0" applyNumberFormat="1" applyFill="1" applyBorder="1" applyAlignment="1" applyProtection="1">
      <alignment horizontal="left" vertical="center" wrapText="1"/>
      <protection locked="0"/>
    </xf>
    <xf numFmtId="3" fontId="6" fillId="3" borderId="52" xfId="0" applyNumberFormat="1" applyFont="1" applyFill="1" applyBorder="1" applyAlignment="1" applyProtection="1">
      <alignment horizontal="left" vertical="center" wrapText="1"/>
      <protection locked="0"/>
    </xf>
    <xf numFmtId="3" fontId="6" fillId="3" borderId="53" xfId="0" applyNumberFormat="1" applyFont="1" applyFill="1" applyBorder="1" applyAlignment="1" applyProtection="1">
      <alignment horizontal="left" vertical="center" wrapText="1"/>
      <protection locked="0"/>
    </xf>
    <xf numFmtId="3" fontId="6" fillId="3" borderId="54" xfId="0" applyNumberFormat="1" applyFont="1" applyFill="1" applyBorder="1" applyAlignment="1" applyProtection="1">
      <alignment horizontal="left" vertical="center" wrapText="1"/>
      <protection locked="0"/>
    </xf>
  </cellXfs>
  <cellStyles count="3">
    <cellStyle name="Hyperlink" xfId="2" builtinId="8"/>
    <cellStyle name="Normal" xfId="0" builtinId="0"/>
    <cellStyle name="Percent" xfId="1" builtinId="5"/>
  </cellStyles>
  <dxfs count="7">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right style="thin">
          <color auto="1"/>
        </right>
        <top style="thin">
          <color auto="1"/>
        </top>
        <bottom style="thin">
          <color auto="1"/>
        </bottom>
        <vertical/>
        <horizontal/>
      </border>
    </dxf>
    <dxf>
      <fill>
        <patternFill>
          <bgColor theme="0" tint="-0.24994659260841701"/>
        </patternFill>
      </fill>
      <border>
        <vertical/>
        <horizontal/>
      </border>
    </dxf>
    <dxf>
      <border>
        <left/>
        <right/>
        <top/>
        <vertical/>
        <horizontal/>
      </border>
    </dxf>
  </dxfs>
  <tableStyles count="0" defaultTableStyle="TableStyleMedium2" defaultPivotStyle="PivotStyleLight16"/>
  <colors>
    <mruColors>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fm.wa.gov/budget/contacts/default.as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dor.wa.gov/docs/forms/excstx/locsalusetx/localslsuseflyer_quarterly.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6"/>
  <sheetViews>
    <sheetView showGridLines="0" tabSelected="1" zoomScaleNormal="100" workbookViewId="0">
      <selection activeCell="B6" sqref="B6:F8"/>
    </sheetView>
  </sheetViews>
  <sheetFormatPr defaultColWidth="9.140625" defaultRowHeight="15" x14ac:dyDescent="0.25"/>
  <cols>
    <col min="1" max="1" width="1.42578125" style="28" customWidth="1"/>
    <col min="2" max="2" width="30" style="30" customWidth="1"/>
    <col min="3" max="3" width="19.7109375" style="28" bestFit="1" customWidth="1"/>
    <col min="4" max="4" width="2.85546875" style="28" customWidth="1"/>
    <col min="5" max="5" width="28" style="30" customWidth="1"/>
    <col min="6" max="6" width="26" style="28" bestFit="1" customWidth="1"/>
    <col min="7" max="7" width="1.42578125" style="28" customWidth="1"/>
    <col min="8" max="16384" width="9.140625" style="28"/>
  </cols>
  <sheetData>
    <row r="1" spans="1:7" s="20" customFormat="1" ht="21.75" thickTop="1" x14ac:dyDescent="0.25">
      <c r="A1" s="18"/>
      <c r="B1" s="171" t="s">
        <v>293</v>
      </c>
      <c r="C1" s="172"/>
      <c r="D1" s="172"/>
      <c r="E1" s="172"/>
      <c r="F1" s="172"/>
      <c r="G1" s="19"/>
    </row>
    <row r="2" spans="1:7" s="20" customFormat="1" ht="9.75" customHeight="1" x14ac:dyDescent="0.25">
      <c r="A2" s="159"/>
      <c r="B2" s="183" t="s">
        <v>295</v>
      </c>
      <c r="C2" s="183"/>
      <c r="D2" s="183"/>
      <c r="E2" s="183"/>
      <c r="F2" s="183"/>
      <c r="G2" s="160"/>
    </row>
    <row r="3" spans="1:7" s="23" customFormat="1" ht="21.75" thickBot="1" x14ac:dyDescent="0.3">
      <c r="A3" s="155"/>
      <c r="B3" s="173" t="s">
        <v>263</v>
      </c>
      <c r="C3" s="173"/>
      <c r="D3" s="173"/>
      <c r="E3" s="173"/>
      <c r="F3" s="173"/>
      <c r="G3" s="156"/>
    </row>
    <row r="4" spans="1:7" ht="15.75" thickTop="1" x14ac:dyDescent="0.25"/>
    <row r="5" spans="1:7" ht="15.75" x14ac:dyDescent="0.25">
      <c r="A5" s="157"/>
      <c r="B5" s="174" t="s">
        <v>264</v>
      </c>
      <c r="C5" s="175"/>
      <c r="D5" s="175"/>
      <c r="E5" s="175"/>
      <c r="F5" s="176"/>
    </row>
    <row r="6" spans="1:7" ht="15" customHeight="1" x14ac:dyDescent="0.25">
      <c r="B6" s="163" t="s">
        <v>294</v>
      </c>
      <c r="C6" s="162"/>
      <c r="D6" s="162"/>
      <c r="E6" s="162"/>
      <c r="F6" s="164"/>
    </row>
    <row r="7" spans="1:7" x14ac:dyDescent="0.25">
      <c r="B7" s="163"/>
      <c r="C7" s="162"/>
      <c r="D7" s="162"/>
      <c r="E7" s="162"/>
      <c r="F7" s="164"/>
    </row>
    <row r="8" spans="1:7" x14ac:dyDescent="0.25">
      <c r="B8" s="163"/>
      <c r="C8" s="162"/>
      <c r="D8" s="162"/>
      <c r="E8" s="162"/>
      <c r="F8" s="164"/>
    </row>
    <row r="9" spans="1:7" x14ac:dyDescent="0.25">
      <c r="B9" s="177" t="s">
        <v>288</v>
      </c>
      <c r="C9" s="178"/>
      <c r="D9" s="178"/>
      <c r="E9" s="178"/>
      <c r="F9" s="179"/>
    </row>
    <row r="10" spans="1:7" x14ac:dyDescent="0.25">
      <c r="B10" s="177"/>
      <c r="C10" s="178"/>
      <c r="D10" s="178"/>
      <c r="E10" s="178"/>
      <c r="F10" s="179"/>
    </row>
    <row r="11" spans="1:7" x14ac:dyDescent="0.25">
      <c r="B11" s="177"/>
      <c r="C11" s="178"/>
      <c r="D11" s="178"/>
      <c r="E11" s="178"/>
      <c r="F11" s="179"/>
    </row>
    <row r="12" spans="1:7" x14ac:dyDescent="0.25">
      <c r="B12" s="163" t="s">
        <v>270</v>
      </c>
      <c r="C12" s="162"/>
      <c r="D12" s="162"/>
      <c r="E12" s="162"/>
      <c r="F12" s="164"/>
    </row>
    <row r="13" spans="1:7" ht="15" customHeight="1" x14ac:dyDescent="0.25">
      <c r="B13" s="163" t="s">
        <v>271</v>
      </c>
      <c r="C13" s="162"/>
      <c r="D13" s="162"/>
      <c r="E13" s="162"/>
      <c r="F13" s="164"/>
    </row>
    <row r="14" spans="1:7" x14ac:dyDescent="0.25">
      <c r="B14" s="163"/>
      <c r="C14" s="162"/>
      <c r="D14" s="162"/>
      <c r="E14" s="162"/>
      <c r="F14" s="164"/>
    </row>
    <row r="15" spans="1:7" ht="15" customHeight="1" x14ac:dyDescent="0.25">
      <c r="B15" s="163" t="s">
        <v>272</v>
      </c>
      <c r="C15" s="162"/>
      <c r="D15" s="162"/>
      <c r="E15" s="162"/>
      <c r="F15" s="164"/>
    </row>
    <row r="16" spans="1:7" x14ac:dyDescent="0.25">
      <c r="B16" s="163"/>
      <c r="C16" s="162"/>
      <c r="D16" s="162"/>
      <c r="E16" s="162"/>
      <c r="F16" s="164"/>
    </row>
    <row r="17" spans="2:6" ht="15" customHeight="1" x14ac:dyDescent="0.25">
      <c r="B17" s="163" t="s">
        <v>292</v>
      </c>
      <c r="C17" s="162"/>
      <c r="D17" s="162"/>
      <c r="E17" s="162"/>
      <c r="F17" s="164"/>
    </row>
    <row r="18" spans="2:6" x14ac:dyDescent="0.25">
      <c r="B18" s="180" t="s">
        <v>265</v>
      </c>
      <c r="C18" s="181"/>
      <c r="D18" s="181"/>
      <c r="E18" s="181"/>
      <c r="F18" s="182"/>
    </row>
    <row r="19" spans="2:6" ht="15" customHeight="1" x14ac:dyDescent="0.25">
      <c r="B19" s="158"/>
      <c r="C19" s="158"/>
      <c r="D19" s="158"/>
      <c r="E19" s="158"/>
      <c r="F19" s="158"/>
    </row>
    <row r="20" spans="2:6" ht="15.75" x14ac:dyDescent="0.25">
      <c r="B20" s="168" t="s">
        <v>266</v>
      </c>
      <c r="C20" s="169"/>
      <c r="D20" s="169"/>
      <c r="E20" s="169"/>
      <c r="F20" s="170"/>
    </row>
    <row r="21" spans="2:6" x14ac:dyDescent="0.25">
      <c r="B21" s="163" t="s">
        <v>267</v>
      </c>
      <c r="C21" s="162"/>
      <c r="D21" s="162"/>
      <c r="E21" s="162"/>
      <c r="F21" s="164"/>
    </row>
    <row r="22" spans="2:6" ht="15" customHeight="1" x14ac:dyDescent="0.25">
      <c r="B22" s="163" t="s">
        <v>268</v>
      </c>
      <c r="C22" s="162"/>
      <c r="D22" s="162"/>
      <c r="E22" s="162"/>
      <c r="F22" s="164"/>
    </row>
    <row r="23" spans="2:6" ht="15" customHeight="1" x14ac:dyDescent="0.25">
      <c r="B23" s="163" t="s">
        <v>273</v>
      </c>
      <c r="C23" s="162"/>
      <c r="D23" s="162"/>
      <c r="E23" s="162"/>
      <c r="F23" s="164"/>
    </row>
    <row r="24" spans="2:6" ht="15" customHeight="1" x14ac:dyDescent="0.25">
      <c r="B24" s="163" t="s">
        <v>274</v>
      </c>
      <c r="C24" s="162"/>
      <c r="D24" s="162"/>
      <c r="E24" s="162"/>
      <c r="F24" s="164"/>
    </row>
    <row r="25" spans="2:6" x14ac:dyDescent="0.25">
      <c r="B25" s="163"/>
      <c r="C25" s="162"/>
      <c r="D25" s="162"/>
      <c r="E25" s="162"/>
      <c r="F25" s="164"/>
    </row>
    <row r="26" spans="2:6" x14ac:dyDescent="0.25">
      <c r="B26" s="163" t="s">
        <v>289</v>
      </c>
      <c r="C26" s="162"/>
      <c r="D26" s="162"/>
      <c r="E26" s="162"/>
      <c r="F26" s="164"/>
    </row>
    <row r="27" spans="2:6" x14ac:dyDescent="0.25">
      <c r="B27" s="163"/>
      <c r="C27" s="162"/>
      <c r="D27" s="162"/>
      <c r="E27" s="162"/>
      <c r="F27" s="164"/>
    </row>
    <row r="28" spans="2:6" x14ac:dyDescent="0.25">
      <c r="B28" s="165"/>
      <c r="C28" s="166"/>
      <c r="D28" s="166"/>
      <c r="E28" s="166"/>
      <c r="F28" s="167"/>
    </row>
    <row r="30" spans="2:6" ht="15.75" x14ac:dyDescent="0.25">
      <c r="B30" s="168" t="s">
        <v>275</v>
      </c>
      <c r="C30" s="169"/>
      <c r="D30" s="169"/>
      <c r="E30" s="169"/>
      <c r="F30" s="170"/>
    </row>
    <row r="31" spans="2:6" x14ac:dyDescent="0.25">
      <c r="B31" s="163" t="s">
        <v>276</v>
      </c>
      <c r="C31" s="162"/>
      <c r="D31" s="162"/>
      <c r="E31" s="162"/>
      <c r="F31" s="164"/>
    </row>
    <row r="32" spans="2:6" x14ac:dyDescent="0.25">
      <c r="B32" s="163" t="s">
        <v>277</v>
      </c>
      <c r="C32" s="162"/>
      <c r="D32" s="162"/>
      <c r="E32" s="162"/>
      <c r="F32" s="164"/>
    </row>
    <row r="33" spans="2:6" x14ac:dyDescent="0.25">
      <c r="B33" s="163" t="s">
        <v>278</v>
      </c>
      <c r="C33" s="162"/>
      <c r="D33" s="162"/>
      <c r="E33" s="162"/>
      <c r="F33" s="164"/>
    </row>
    <row r="34" spans="2:6" x14ac:dyDescent="0.25">
      <c r="B34" s="163" t="s">
        <v>290</v>
      </c>
      <c r="C34" s="162"/>
      <c r="D34" s="162"/>
      <c r="E34" s="162"/>
      <c r="F34" s="164"/>
    </row>
    <row r="35" spans="2:6" x14ac:dyDescent="0.25">
      <c r="B35" s="163" t="s">
        <v>279</v>
      </c>
      <c r="C35" s="162"/>
      <c r="D35" s="162"/>
      <c r="E35" s="162"/>
      <c r="F35" s="164"/>
    </row>
    <row r="36" spans="2:6" x14ac:dyDescent="0.25">
      <c r="B36" s="165"/>
      <c r="C36" s="166"/>
      <c r="D36" s="166"/>
      <c r="E36" s="166"/>
      <c r="F36" s="167"/>
    </row>
    <row r="37" spans="2:6" x14ac:dyDescent="0.25">
      <c r="B37" s="158"/>
      <c r="C37" s="158"/>
      <c r="D37" s="158"/>
      <c r="E37" s="158"/>
      <c r="F37" s="158"/>
    </row>
    <row r="38" spans="2:6" x14ac:dyDescent="0.25">
      <c r="B38" s="162"/>
      <c r="C38" s="162"/>
      <c r="D38" s="162"/>
      <c r="E38" s="162"/>
      <c r="F38" s="162"/>
    </row>
    <row r="39" spans="2:6" x14ac:dyDescent="0.25">
      <c r="B39" s="162"/>
      <c r="C39" s="162"/>
      <c r="D39" s="162"/>
      <c r="E39" s="162"/>
      <c r="F39" s="162"/>
    </row>
    <row r="40" spans="2:6" x14ac:dyDescent="0.25">
      <c r="B40" s="162"/>
      <c r="C40" s="162"/>
      <c r="D40" s="162"/>
      <c r="E40" s="162"/>
      <c r="F40" s="162"/>
    </row>
    <row r="41" spans="2:6" x14ac:dyDescent="0.25">
      <c r="B41" s="162"/>
      <c r="C41" s="162"/>
      <c r="D41" s="162"/>
      <c r="E41" s="162"/>
      <c r="F41" s="162"/>
    </row>
    <row r="42" spans="2:6" x14ac:dyDescent="0.25">
      <c r="B42" s="162"/>
      <c r="C42" s="162"/>
      <c r="D42" s="162"/>
      <c r="E42" s="162"/>
      <c r="F42" s="162"/>
    </row>
    <row r="43" spans="2:6" x14ac:dyDescent="0.25">
      <c r="B43" s="162"/>
      <c r="C43" s="162"/>
      <c r="D43" s="162"/>
      <c r="E43" s="162"/>
      <c r="F43" s="162"/>
    </row>
    <row r="44" spans="2:6" x14ac:dyDescent="0.25">
      <c r="B44" s="162"/>
      <c r="C44" s="162"/>
      <c r="D44" s="162"/>
      <c r="E44" s="162"/>
      <c r="F44" s="162"/>
    </row>
    <row r="45" spans="2:6" x14ac:dyDescent="0.25">
      <c r="B45" s="162"/>
      <c r="C45" s="162"/>
      <c r="D45" s="162"/>
      <c r="E45" s="162"/>
      <c r="F45" s="162"/>
    </row>
    <row r="46" spans="2:6" x14ac:dyDescent="0.25">
      <c r="B46" s="162"/>
      <c r="C46" s="162"/>
      <c r="D46" s="162"/>
      <c r="E46" s="162"/>
      <c r="F46" s="162"/>
    </row>
  </sheetData>
  <sheetProtection algorithmName="SHA-512" hashValue="Nb1umpoXVo6NMXBXnAM3BbVh122LEcTYqehceFrzRn7bXNGRSVu+b8XYwGhGRScUT1vE4l6mDTCc2fv/t/R1Zg==" saltValue="HIzHpl0Rbn0NmjAjSamwRw==" spinCount="100000" sheet="1" objects="1" scenarios="1"/>
  <mergeCells count="32">
    <mergeCell ref="B13:F14"/>
    <mergeCell ref="B15:F16"/>
    <mergeCell ref="B17:F17"/>
    <mergeCell ref="B20:F20"/>
    <mergeCell ref="B1:F1"/>
    <mergeCell ref="B3:F3"/>
    <mergeCell ref="B5:F5"/>
    <mergeCell ref="B6:F8"/>
    <mergeCell ref="B9:F11"/>
    <mergeCell ref="B12:F12"/>
    <mergeCell ref="B18:F18"/>
    <mergeCell ref="B2:F2"/>
    <mergeCell ref="B21:F21"/>
    <mergeCell ref="B22:F22"/>
    <mergeCell ref="B23:F23"/>
    <mergeCell ref="B24:F25"/>
    <mergeCell ref="B26:F28"/>
    <mergeCell ref="B30:F30"/>
    <mergeCell ref="B31:F31"/>
    <mergeCell ref="B33:F33"/>
    <mergeCell ref="B34:F34"/>
    <mergeCell ref="B32:F32"/>
    <mergeCell ref="B35:F36"/>
    <mergeCell ref="B38:F38"/>
    <mergeCell ref="B39:F39"/>
    <mergeCell ref="B40:F40"/>
    <mergeCell ref="B41:F41"/>
    <mergeCell ref="B42:F42"/>
    <mergeCell ref="B43:F43"/>
    <mergeCell ref="B44:F44"/>
    <mergeCell ref="B45:F45"/>
    <mergeCell ref="B46:F46"/>
  </mergeCells>
  <hyperlinks>
    <hyperlink ref="B18" r:id="rId1"/>
  </hyperlinks>
  <pageMargins left="0.5" right="0.5" top="0.5" bottom="0.5" header="0.25" footer="0.25"/>
  <pageSetup scale="87" fitToHeight="0" orientation="portrait" r:id="rId2"/>
  <headerFooter>
    <oddFooter>&amp;LC-100(2016)&amp;CPage &amp;P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37"/>
  <sheetViews>
    <sheetView showGridLines="0" zoomScaleNormal="100" workbookViewId="0">
      <selection activeCell="B35" sqref="B35:F35"/>
    </sheetView>
  </sheetViews>
  <sheetFormatPr defaultColWidth="9.140625" defaultRowHeight="15" x14ac:dyDescent="0.25"/>
  <cols>
    <col min="1" max="1" width="1.42578125" style="28" customWidth="1"/>
    <col min="2" max="2" width="30" style="30" customWidth="1"/>
    <col min="3" max="3" width="19.7109375" style="28" bestFit="1" customWidth="1"/>
    <col min="4" max="4" width="2.85546875" style="28" customWidth="1"/>
    <col min="5" max="5" width="28" style="30" customWidth="1"/>
    <col min="6" max="6" width="26" style="28" bestFit="1" customWidth="1"/>
    <col min="7" max="7" width="1.42578125" style="28" customWidth="1"/>
    <col min="8" max="16384" width="9.140625" style="28"/>
  </cols>
  <sheetData>
    <row r="1" spans="1:7" s="20" customFormat="1" ht="21.75" thickTop="1" x14ac:dyDescent="0.25">
      <c r="A1" s="18"/>
      <c r="B1" s="171" t="s">
        <v>293</v>
      </c>
      <c r="C1" s="172"/>
      <c r="D1" s="172"/>
      <c r="E1" s="172"/>
      <c r="F1" s="172"/>
      <c r="G1" s="19"/>
    </row>
    <row r="2" spans="1:7" s="23" customFormat="1" ht="21.75" thickBot="1" x14ac:dyDescent="0.3">
      <c r="A2" s="155"/>
      <c r="B2" s="173" t="s">
        <v>280</v>
      </c>
      <c r="C2" s="173"/>
      <c r="D2" s="173"/>
      <c r="E2" s="173"/>
      <c r="F2" s="173"/>
      <c r="G2" s="156"/>
    </row>
    <row r="3" spans="1:7" ht="15.75" thickTop="1" x14ac:dyDescent="0.25"/>
    <row r="4" spans="1:7" ht="15.75" x14ac:dyDescent="0.25">
      <c r="A4" s="157"/>
      <c r="B4" s="174" t="s">
        <v>281</v>
      </c>
      <c r="C4" s="175"/>
      <c r="D4" s="175"/>
      <c r="E4" s="175"/>
      <c r="F4" s="176"/>
    </row>
    <row r="5" spans="1:7" ht="15" customHeight="1" x14ac:dyDescent="0.25">
      <c r="B5" s="228"/>
      <c r="C5" s="229"/>
      <c r="D5" s="229"/>
      <c r="E5" s="229"/>
      <c r="F5" s="230"/>
    </row>
    <row r="6" spans="1:7" x14ac:dyDescent="0.25">
      <c r="B6" s="231"/>
      <c r="C6" s="232"/>
      <c r="D6" s="232"/>
      <c r="E6" s="232"/>
      <c r="F6" s="233"/>
    </row>
    <row r="7" spans="1:7" x14ac:dyDescent="0.25">
      <c r="B7" s="234" t="s">
        <v>256</v>
      </c>
      <c r="C7" s="235"/>
      <c r="D7" s="235"/>
      <c r="E7" s="235"/>
      <c r="F7" s="236"/>
    </row>
    <row r="9" spans="1:7" ht="15.75" x14ac:dyDescent="0.25">
      <c r="A9" s="157"/>
      <c r="B9" s="174" t="s">
        <v>282</v>
      </c>
      <c r="C9" s="175"/>
      <c r="D9" s="175"/>
      <c r="E9" s="175"/>
      <c r="F9" s="176"/>
    </row>
    <row r="10" spans="1:7" ht="15" customHeight="1" x14ac:dyDescent="0.25">
      <c r="B10" s="228"/>
      <c r="C10" s="229"/>
      <c r="D10" s="229"/>
      <c r="E10" s="229"/>
      <c r="F10" s="230"/>
    </row>
    <row r="11" spans="1:7" x14ac:dyDescent="0.25">
      <c r="B11" s="231"/>
      <c r="C11" s="232"/>
      <c r="D11" s="232"/>
      <c r="E11" s="232"/>
      <c r="F11" s="233"/>
    </row>
    <row r="12" spans="1:7" x14ac:dyDescent="0.25">
      <c r="B12" s="234" t="s">
        <v>256</v>
      </c>
      <c r="C12" s="235"/>
      <c r="D12" s="235"/>
      <c r="E12" s="235"/>
      <c r="F12" s="236"/>
    </row>
    <row r="14" spans="1:7" ht="15.75" x14ac:dyDescent="0.25">
      <c r="A14" s="157"/>
      <c r="B14" s="174" t="s">
        <v>283</v>
      </c>
      <c r="C14" s="175"/>
      <c r="D14" s="175"/>
      <c r="E14" s="175"/>
      <c r="F14" s="176"/>
    </row>
    <row r="15" spans="1:7" ht="15" customHeight="1" x14ac:dyDescent="0.25">
      <c r="B15" s="228"/>
      <c r="C15" s="229"/>
      <c r="D15" s="229"/>
      <c r="E15" s="229"/>
      <c r="F15" s="230"/>
    </row>
    <row r="16" spans="1:7" x14ac:dyDescent="0.25">
      <c r="B16" s="231"/>
      <c r="C16" s="232"/>
      <c r="D16" s="232"/>
      <c r="E16" s="232"/>
      <c r="F16" s="233"/>
    </row>
    <row r="17" spans="1:6" x14ac:dyDescent="0.25">
      <c r="B17" s="234" t="s">
        <v>256</v>
      </c>
      <c r="C17" s="235"/>
      <c r="D17" s="235"/>
      <c r="E17" s="235"/>
      <c r="F17" s="236"/>
    </row>
    <row r="18" spans="1:6" ht="15" customHeight="1" x14ac:dyDescent="0.25"/>
    <row r="19" spans="1:6" ht="15.75" x14ac:dyDescent="0.25">
      <c r="A19" s="157"/>
      <c r="B19" s="174" t="s">
        <v>284</v>
      </c>
      <c r="C19" s="175"/>
      <c r="D19" s="175"/>
      <c r="E19" s="175"/>
      <c r="F19" s="176"/>
    </row>
    <row r="20" spans="1:6" ht="15" customHeight="1" x14ac:dyDescent="0.25">
      <c r="B20" s="228"/>
      <c r="C20" s="229"/>
      <c r="D20" s="229"/>
      <c r="E20" s="229"/>
      <c r="F20" s="230"/>
    </row>
    <row r="21" spans="1:6" ht="15" customHeight="1" x14ac:dyDescent="0.25">
      <c r="B21" s="231"/>
      <c r="C21" s="232"/>
      <c r="D21" s="232"/>
      <c r="E21" s="232"/>
      <c r="F21" s="233"/>
    </row>
    <row r="22" spans="1:6" ht="15" customHeight="1" x14ac:dyDescent="0.25">
      <c r="B22" s="234" t="s">
        <v>256</v>
      </c>
      <c r="C22" s="235"/>
      <c r="D22" s="235"/>
      <c r="E22" s="235"/>
      <c r="F22" s="236"/>
    </row>
    <row r="23" spans="1:6" ht="15" customHeight="1" x14ac:dyDescent="0.25"/>
    <row r="24" spans="1:6" ht="15.75" x14ac:dyDescent="0.25">
      <c r="A24" s="157"/>
      <c r="B24" s="174" t="s">
        <v>285</v>
      </c>
      <c r="C24" s="175"/>
      <c r="D24" s="175"/>
      <c r="E24" s="175"/>
      <c r="F24" s="176"/>
    </row>
    <row r="25" spans="1:6" ht="15" customHeight="1" x14ac:dyDescent="0.25">
      <c r="B25" s="228"/>
      <c r="C25" s="229"/>
      <c r="D25" s="229"/>
      <c r="E25" s="229"/>
      <c r="F25" s="230"/>
    </row>
    <row r="26" spans="1:6" x14ac:dyDescent="0.25">
      <c r="B26" s="231"/>
      <c r="C26" s="232"/>
      <c r="D26" s="232"/>
      <c r="E26" s="232"/>
      <c r="F26" s="233"/>
    </row>
    <row r="27" spans="1:6" x14ac:dyDescent="0.25">
      <c r="B27" s="234" t="s">
        <v>256</v>
      </c>
      <c r="C27" s="235"/>
      <c r="D27" s="235"/>
      <c r="E27" s="235"/>
      <c r="F27" s="236"/>
    </row>
    <row r="29" spans="1:6" ht="15.75" customHeight="1" x14ac:dyDescent="0.25">
      <c r="A29" s="157"/>
      <c r="B29" s="174" t="s">
        <v>286</v>
      </c>
      <c r="C29" s="175"/>
      <c r="D29" s="175"/>
      <c r="E29" s="175"/>
      <c r="F29" s="176"/>
    </row>
    <row r="30" spans="1:6" ht="15" customHeight="1" x14ac:dyDescent="0.25">
      <c r="B30" s="228"/>
      <c r="C30" s="229"/>
      <c r="D30" s="229"/>
      <c r="E30" s="229"/>
      <c r="F30" s="230"/>
    </row>
    <row r="31" spans="1:6" ht="15" customHeight="1" x14ac:dyDescent="0.25">
      <c r="B31" s="231"/>
      <c r="C31" s="232"/>
      <c r="D31" s="232"/>
      <c r="E31" s="232"/>
      <c r="F31" s="233"/>
    </row>
    <row r="32" spans="1:6" ht="15" customHeight="1" x14ac:dyDescent="0.25">
      <c r="B32" s="234" t="s">
        <v>256</v>
      </c>
      <c r="C32" s="235"/>
      <c r="D32" s="235"/>
      <c r="E32" s="235"/>
      <c r="F32" s="236"/>
    </row>
    <row r="33" spans="1:6" ht="15" customHeight="1" x14ac:dyDescent="0.25"/>
    <row r="34" spans="1:6" ht="15" customHeight="1" x14ac:dyDescent="0.25">
      <c r="A34" s="157"/>
      <c r="B34" s="174" t="s">
        <v>287</v>
      </c>
      <c r="C34" s="175"/>
      <c r="D34" s="175"/>
      <c r="E34" s="175"/>
      <c r="F34" s="176"/>
    </row>
    <row r="35" spans="1:6" x14ac:dyDescent="0.25">
      <c r="B35" s="228"/>
      <c r="C35" s="229"/>
      <c r="D35" s="229"/>
      <c r="E35" s="229"/>
      <c r="F35" s="230"/>
    </row>
    <row r="36" spans="1:6" x14ac:dyDescent="0.25">
      <c r="B36" s="231"/>
      <c r="C36" s="232"/>
      <c r="D36" s="232"/>
      <c r="E36" s="232"/>
      <c r="F36" s="233"/>
    </row>
    <row r="37" spans="1:6" x14ac:dyDescent="0.25">
      <c r="B37" s="234" t="s">
        <v>256</v>
      </c>
      <c r="C37" s="235"/>
      <c r="D37" s="235"/>
      <c r="E37" s="235"/>
      <c r="F37" s="236"/>
    </row>
  </sheetData>
  <sheetProtection algorithmName="SHA-512" hashValue="pHFKADHGxsdqAN6eYiYlmL1BBItZD1K+50jjxRCRW0NCJ2vgehlKspgIT+2+beG+td+rdGw3uuIZsv/KyaT8Ug==" saltValue="9qKA9SthPM0Xlmggk8cYPg==" spinCount="100000" sheet="1" objects="1" scenarios="1" formatCells="0" formatColumns="0" formatRows="0" insertRows="0"/>
  <mergeCells count="30">
    <mergeCell ref="B1:F1"/>
    <mergeCell ref="B2:F2"/>
    <mergeCell ref="B4:F4"/>
    <mergeCell ref="B11:F11"/>
    <mergeCell ref="B32:F32"/>
    <mergeCell ref="B16:F16"/>
    <mergeCell ref="B17:F17"/>
    <mergeCell ref="B19:F19"/>
    <mergeCell ref="B20:F20"/>
    <mergeCell ref="B5:F5"/>
    <mergeCell ref="B6:F6"/>
    <mergeCell ref="B7:F7"/>
    <mergeCell ref="B9:F9"/>
    <mergeCell ref="B10:F10"/>
    <mergeCell ref="B34:F34"/>
    <mergeCell ref="B35:F35"/>
    <mergeCell ref="B36:F36"/>
    <mergeCell ref="B37:F37"/>
    <mergeCell ref="B12:F12"/>
    <mergeCell ref="B14:F14"/>
    <mergeCell ref="B15:F15"/>
    <mergeCell ref="B24:F24"/>
    <mergeCell ref="B31:F31"/>
    <mergeCell ref="B21:F21"/>
    <mergeCell ref="B22:F22"/>
    <mergeCell ref="B29:F29"/>
    <mergeCell ref="B30:F30"/>
    <mergeCell ref="B25:F25"/>
    <mergeCell ref="B26:F26"/>
    <mergeCell ref="B27:F27"/>
  </mergeCells>
  <pageMargins left="0.5" right="0.5" top="0.5" bottom="0.5" header="0.25" footer="0.25"/>
  <pageSetup scale="87" fitToHeight="0" orientation="portrait" r:id="rId1"/>
  <headerFooter>
    <oddFooter>&amp;LC-100(2016)&amp;CPage &amp;P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13"/>
  <sheetViews>
    <sheetView topLeftCell="D1" workbookViewId="0">
      <selection activeCell="M12" sqref="M12"/>
    </sheetView>
  </sheetViews>
  <sheetFormatPr defaultColWidth="9.140625" defaultRowHeight="15" x14ac:dyDescent="0.25"/>
  <cols>
    <col min="1" max="3" width="17.7109375" style="1" customWidth="1"/>
    <col min="4" max="7" width="19.85546875" style="3" customWidth="1"/>
    <col min="8" max="9" width="13.7109375" style="1" bestFit="1" customWidth="1"/>
    <col min="10" max="10" width="25.7109375" style="1" customWidth="1"/>
    <col min="11" max="11" width="12.7109375" style="9" bestFit="1" customWidth="1"/>
    <col min="12" max="12" width="19.42578125" style="6" customWidth="1"/>
    <col min="13" max="13" width="20.7109375" style="1" bestFit="1" customWidth="1"/>
    <col min="14" max="16384" width="9.140625" style="1"/>
  </cols>
  <sheetData>
    <row r="1" spans="1:14" s="2" customFormat="1" ht="30" x14ac:dyDescent="0.25">
      <c r="A1" s="5" t="s">
        <v>169</v>
      </c>
      <c r="B1" s="5" t="s">
        <v>75</v>
      </c>
      <c r="C1" s="15" t="s">
        <v>114</v>
      </c>
      <c r="D1" s="125" t="s">
        <v>74</v>
      </c>
      <c r="E1" s="125" t="s">
        <v>258</v>
      </c>
      <c r="F1" s="125" t="s">
        <v>259</v>
      </c>
      <c r="G1" s="125" t="s">
        <v>260</v>
      </c>
      <c r="H1" s="14" t="s">
        <v>170</v>
      </c>
      <c r="I1" s="14" t="s">
        <v>171</v>
      </c>
      <c r="J1" s="14" t="s">
        <v>176</v>
      </c>
      <c r="K1" s="126" t="s">
        <v>172</v>
      </c>
      <c r="L1" s="127" t="s">
        <v>244</v>
      </c>
      <c r="M1" s="14" t="s">
        <v>245</v>
      </c>
      <c r="N1" s="16">
        <v>0.04</v>
      </c>
    </row>
    <row r="2" spans="1:14" x14ac:dyDescent="0.25">
      <c r="A2" s="1" t="s">
        <v>73</v>
      </c>
      <c r="B2" s="1" t="s">
        <v>2</v>
      </c>
      <c r="C2" s="4">
        <v>0.05</v>
      </c>
      <c r="D2" s="3">
        <v>40544</v>
      </c>
      <c r="E2" s="3">
        <v>40545</v>
      </c>
      <c r="F2" s="3">
        <v>40546</v>
      </c>
      <c r="G2" s="3">
        <v>40547</v>
      </c>
      <c r="H2" s="3">
        <f>(EndD-StartD)/2+StartD</f>
        <v>0</v>
      </c>
      <c r="I2" s="3">
        <f>(EndC-StartC)/2+StartC</f>
        <v>0</v>
      </c>
      <c r="J2" s="3" t="s">
        <v>177</v>
      </c>
      <c r="K2" s="122">
        <f>ROUND((90/(625+((MACC+CONT)/(5357/2418))^0.38)),4)</f>
        <v>0.14399999999999999</v>
      </c>
      <c r="L2" s="6" t="str">
        <f>IFERROR((Summary!F16-0.04)*('C. Construction Contracts'!C46+'C. Construction Contracts'!C66), "")</f>
        <v/>
      </c>
      <c r="M2" s="15" t="s">
        <v>246</v>
      </c>
      <c r="N2" s="17">
        <v>5.0000000000000001E-3</v>
      </c>
    </row>
    <row r="3" spans="1:14" x14ac:dyDescent="0.25">
      <c r="A3" s="1" t="s">
        <v>72</v>
      </c>
      <c r="B3" s="1" t="s">
        <v>76</v>
      </c>
      <c r="C3" s="4">
        <v>0.1</v>
      </c>
      <c r="D3" s="3">
        <f t="shared" ref="D3:D37" si="0">DATE(YEAR(D2),MONTH(D2)+1,DAY(1))</f>
        <v>40575</v>
      </c>
      <c r="E3" s="3">
        <f t="shared" ref="E3:E37" si="1">DATE(YEAR(E2),MONTH(E2)+1,DAY(1))</f>
        <v>40575</v>
      </c>
      <c r="F3" s="3">
        <f t="shared" ref="F3:F37" si="2">DATE(YEAR(F2),MONTH(F2)+1,DAY(1))</f>
        <v>40575</v>
      </c>
      <c r="G3" s="3">
        <f t="shared" ref="G3:G37" si="3">DATE(YEAR(G2),MONTH(G2)+1,DAY(1))</f>
        <v>40575</v>
      </c>
      <c r="H3" s="3"/>
      <c r="I3" s="3"/>
      <c r="J3" s="3" t="s">
        <v>178</v>
      </c>
      <c r="K3" s="124">
        <f>IF(($K$2+$K$4)/2*10000-INT(($K$2+$K$4)/2*10000)&lt;0.5, ROUNDDOWN(($K$2+$K$4)/2, 4), ROUND(($K$2+$K$4)/2, 4))</f>
        <v>0.14080000000000001</v>
      </c>
      <c r="M3" s="15" t="s">
        <v>49</v>
      </c>
      <c r="N3" s="17">
        <v>3.1199999999999999E-2</v>
      </c>
    </row>
    <row r="4" spans="1:14" x14ac:dyDescent="0.25">
      <c r="D4" s="3">
        <f t="shared" si="0"/>
        <v>40603</v>
      </c>
      <c r="E4" s="3">
        <f t="shared" si="1"/>
        <v>40603</v>
      </c>
      <c r="F4" s="3">
        <f t="shared" si="2"/>
        <v>40603</v>
      </c>
      <c r="G4" s="3">
        <f t="shared" si="3"/>
        <v>40603</v>
      </c>
      <c r="H4" s="3"/>
      <c r="I4" s="3"/>
      <c r="J4" s="3" t="s">
        <v>179</v>
      </c>
      <c r="K4" s="123">
        <f>ROUND((9.03/(57.3+((MACC+CONT)/(5357/2418))^0.25))-0.02,4)</f>
        <v>0.1376</v>
      </c>
      <c r="M4" s="15" t="s">
        <v>249</v>
      </c>
      <c r="N4" s="17">
        <v>0.05</v>
      </c>
    </row>
    <row r="5" spans="1:14" x14ac:dyDescent="0.25">
      <c r="D5" s="3">
        <f t="shared" si="0"/>
        <v>40634</v>
      </c>
      <c r="E5" s="3">
        <f t="shared" si="1"/>
        <v>40634</v>
      </c>
      <c r="F5" s="3">
        <f t="shared" si="2"/>
        <v>40634</v>
      </c>
      <c r="G5" s="3">
        <f t="shared" si="3"/>
        <v>40634</v>
      </c>
      <c r="H5" s="3"/>
      <c r="I5" s="3"/>
      <c r="J5" s="3"/>
      <c r="K5" s="8"/>
      <c r="M5" s="15" t="s">
        <v>250</v>
      </c>
      <c r="N5" s="17">
        <v>0.1</v>
      </c>
    </row>
    <row r="6" spans="1:14" x14ac:dyDescent="0.25">
      <c r="D6" s="3">
        <f t="shared" si="0"/>
        <v>40664</v>
      </c>
      <c r="E6" s="3">
        <f t="shared" si="1"/>
        <v>40664</v>
      </c>
      <c r="F6" s="3">
        <f t="shared" si="2"/>
        <v>40664</v>
      </c>
      <c r="G6" s="3">
        <f t="shared" si="3"/>
        <v>40664</v>
      </c>
      <c r="H6" s="3"/>
      <c r="I6" s="3"/>
      <c r="J6" s="3"/>
      <c r="K6" s="8"/>
      <c r="M6" s="15" t="s">
        <v>253</v>
      </c>
      <c r="N6" s="17">
        <v>0.03</v>
      </c>
    </row>
    <row r="7" spans="1:14" x14ac:dyDescent="0.25">
      <c r="D7" s="3">
        <f t="shared" si="0"/>
        <v>40695</v>
      </c>
      <c r="E7" s="3">
        <f t="shared" si="1"/>
        <v>40695</v>
      </c>
      <c r="F7" s="3">
        <f t="shared" si="2"/>
        <v>40695</v>
      </c>
      <c r="G7" s="3">
        <f t="shared" si="3"/>
        <v>40695</v>
      </c>
      <c r="H7" s="3"/>
      <c r="I7" s="3"/>
      <c r="J7" s="3"/>
      <c r="K7" s="8"/>
      <c r="L7" s="121"/>
    </row>
    <row r="8" spans="1:14" x14ac:dyDescent="0.25">
      <c r="D8" s="3">
        <f t="shared" si="0"/>
        <v>40725</v>
      </c>
      <c r="E8" s="3">
        <f t="shared" si="1"/>
        <v>40725</v>
      </c>
      <c r="F8" s="3">
        <f t="shared" si="2"/>
        <v>40725</v>
      </c>
      <c r="G8" s="3">
        <f t="shared" si="3"/>
        <v>40725</v>
      </c>
      <c r="H8" s="3"/>
      <c r="I8" s="3"/>
      <c r="J8" s="3"/>
      <c r="L8" s="1"/>
    </row>
    <row r="9" spans="1:14" x14ac:dyDescent="0.25">
      <c r="D9" s="3">
        <f t="shared" si="0"/>
        <v>40756</v>
      </c>
      <c r="E9" s="3">
        <f t="shared" si="1"/>
        <v>40756</v>
      </c>
      <c r="F9" s="3">
        <f t="shared" si="2"/>
        <v>40756</v>
      </c>
      <c r="G9" s="3">
        <f t="shared" si="3"/>
        <v>40756</v>
      </c>
      <c r="H9" s="3"/>
      <c r="I9" s="3"/>
      <c r="J9" s="3"/>
      <c r="L9" s="1"/>
    </row>
    <row r="10" spans="1:14" ht="21" customHeight="1" x14ac:dyDescent="0.25">
      <c r="D10" s="3">
        <f t="shared" si="0"/>
        <v>40787</v>
      </c>
      <c r="E10" s="3">
        <f t="shared" si="1"/>
        <v>40787</v>
      </c>
      <c r="F10" s="3">
        <f t="shared" si="2"/>
        <v>40787</v>
      </c>
      <c r="G10" s="3">
        <f t="shared" si="3"/>
        <v>40787</v>
      </c>
      <c r="H10" s="3"/>
      <c r="I10" s="3"/>
      <c r="J10" s="11" t="s">
        <v>241</v>
      </c>
      <c r="K10" s="12" t="s">
        <v>177</v>
      </c>
      <c r="L10" s="1"/>
    </row>
    <row r="11" spans="1:14" ht="15" customHeight="1" x14ac:dyDescent="0.25">
      <c r="D11" s="3">
        <f t="shared" si="0"/>
        <v>40817</v>
      </c>
      <c r="E11" s="3">
        <f t="shared" si="1"/>
        <v>40817</v>
      </c>
      <c r="F11" s="3">
        <f t="shared" si="2"/>
        <v>40817</v>
      </c>
      <c r="G11" s="3">
        <f t="shared" si="3"/>
        <v>40817</v>
      </c>
      <c r="H11" s="3"/>
      <c r="I11" s="3"/>
      <c r="J11" s="7" t="s">
        <v>180</v>
      </c>
      <c r="K11" s="12" t="s">
        <v>177</v>
      </c>
      <c r="L11" s="1"/>
    </row>
    <row r="12" spans="1:14" x14ac:dyDescent="0.25">
      <c r="D12" s="3">
        <f t="shared" si="0"/>
        <v>40848</v>
      </c>
      <c r="E12" s="3">
        <f t="shared" si="1"/>
        <v>40848</v>
      </c>
      <c r="F12" s="3">
        <f t="shared" si="2"/>
        <v>40848</v>
      </c>
      <c r="G12" s="3">
        <f t="shared" si="3"/>
        <v>40848</v>
      </c>
      <c r="H12" s="3"/>
      <c r="I12" s="3"/>
      <c r="J12" s="7" t="s">
        <v>181</v>
      </c>
      <c r="K12" s="12" t="s">
        <v>177</v>
      </c>
      <c r="L12" s="1"/>
    </row>
    <row r="13" spans="1:14" x14ac:dyDescent="0.25">
      <c r="D13" s="3">
        <f t="shared" si="0"/>
        <v>40878</v>
      </c>
      <c r="E13" s="3">
        <f t="shared" si="1"/>
        <v>40878</v>
      </c>
      <c r="F13" s="3">
        <f t="shared" si="2"/>
        <v>40878</v>
      </c>
      <c r="G13" s="3">
        <f t="shared" si="3"/>
        <v>40878</v>
      </c>
      <c r="H13" s="3"/>
      <c r="I13" s="3"/>
      <c r="J13" s="7" t="s">
        <v>182</v>
      </c>
      <c r="K13" s="12" t="s">
        <v>177</v>
      </c>
      <c r="L13" s="1"/>
    </row>
    <row r="14" spans="1:14" x14ac:dyDescent="0.25">
      <c r="D14" s="3">
        <f t="shared" si="0"/>
        <v>40909</v>
      </c>
      <c r="E14" s="3">
        <f t="shared" si="1"/>
        <v>40909</v>
      </c>
      <c r="F14" s="3">
        <f t="shared" si="2"/>
        <v>40909</v>
      </c>
      <c r="G14" s="3">
        <f t="shared" si="3"/>
        <v>40909</v>
      </c>
      <c r="H14" s="3"/>
      <c r="I14" s="3"/>
      <c r="J14" s="7" t="s">
        <v>183</v>
      </c>
      <c r="K14" s="12" t="s">
        <v>177</v>
      </c>
      <c r="L14" s="1"/>
    </row>
    <row r="15" spans="1:14" ht="30" x14ac:dyDescent="0.25">
      <c r="D15" s="3">
        <f t="shared" si="0"/>
        <v>40940</v>
      </c>
      <c r="E15" s="3">
        <f t="shared" si="1"/>
        <v>40940</v>
      </c>
      <c r="F15" s="3">
        <f t="shared" si="2"/>
        <v>40940</v>
      </c>
      <c r="G15" s="3">
        <f t="shared" si="3"/>
        <v>40940</v>
      </c>
      <c r="H15" s="3"/>
      <c r="I15" s="3"/>
      <c r="J15" s="7" t="s">
        <v>184</v>
      </c>
      <c r="K15" s="12" t="s">
        <v>177</v>
      </c>
      <c r="L15" s="1"/>
    </row>
    <row r="16" spans="1:14" x14ac:dyDescent="0.25">
      <c r="D16" s="3">
        <f t="shared" si="0"/>
        <v>40969</v>
      </c>
      <c r="E16" s="3">
        <f t="shared" si="1"/>
        <v>40969</v>
      </c>
      <c r="F16" s="3">
        <f t="shared" si="2"/>
        <v>40969</v>
      </c>
      <c r="G16" s="3">
        <f t="shared" si="3"/>
        <v>40969</v>
      </c>
      <c r="H16" s="3"/>
      <c r="I16" s="3"/>
      <c r="J16" s="7" t="s">
        <v>185</v>
      </c>
      <c r="K16" s="12" t="s">
        <v>177</v>
      </c>
      <c r="L16" s="1"/>
    </row>
    <row r="17" spans="4:12" x14ac:dyDescent="0.25">
      <c r="D17" s="3">
        <f t="shared" si="0"/>
        <v>41000</v>
      </c>
      <c r="E17" s="3">
        <f t="shared" si="1"/>
        <v>41000</v>
      </c>
      <c r="F17" s="3">
        <f t="shared" si="2"/>
        <v>41000</v>
      </c>
      <c r="G17" s="3">
        <f t="shared" si="3"/>
        <v>41000</v>
      </c>
      <c r="H17" s="3"/>
      <c r="I17" s="3"/>
      <c r="J17" s="7" t="s">
        <v>186</v>
      </c>
      <c r="K17" s="12" t="s">
        <v>177</v>
      </c>
      <c r="L17" s="1"/>
    </row>
    <row r="18" spans="4:12" x14ac:dyDescent="0.25">
      <c r="D18" s="3">
        <f t="shared" si="0"/>
        <v>41030</v>
      </c>
      <c r="E18" s="3">
        <f t="shared" si="1"/>
        <v>41030</v>
      </c>
      <c r="F18" s="3">
        <f t="shared" si="2"/>
        <v>41030</v>
      </c>
      <c r="G18" s="3">
        <f t="shared" si="3"/>
        <v>41030</v>
      </c>
      <c r="H18" s="3"/>
      <c r="I18" s="3"/>
      <c r="J18" s="7" t="s">
        <v>187</v>
      </c>
      <c r="K18" s="12" t="s">
        <v>177</v>
      </c>
      <c r="L18" s="1"/>
    </row>
    <row r="19" spans="4:12" x14ac:dyDescent="0.25">
      <c r="D19" s="3">
        <f t="shared" si="0"/>
        <v>41061</v>
      </c>
      <c r="E19" s="3">
        <f t="shared" si="1"/>
        <v>41061</v>
      </c>
      <c r="F19" s="3">
        <f t="shared" si="2"/>
        <v>41061</v>
      </c>
      <c r="G19" s="3">
        <f t="shared" si="3"/>
        <v>41061</v>
      </c>
      <c r="H19" s="3"/>
      <c r="I19" s="3"/>
      <c r="J19" s="7" t="s">
        <v>188</v>
      </c>
      <c r="K19" s="12" t="s">
        <v>177</v>
      </c>
      <c r="L19" s="1"/>
    </row>
    <row r="20" spans="4:12" x14ac:dyDescent="0.25">
      <c r="D20" s="3">
        <f t="shared" si="0"/>
        <v>41091</v>
      </c>
      <c r="E20" s="3">
        <f t="shared" si="1"/>
        <v>41091</v>
      </c>
      <c r="F20" s="3">
        <f t="shared" si="2"/>
        <v>41091</v>
      </c>
      <c r="G20" s="3">
        <f t="shared" si="3"/>
        <v>41091</v>
      </c>
      <c r="H20" s="3"/>
      <c r="I20" s="3"/>
      <c r="J20" s="7" t="s">
        <v>189</v>
      </c>
      <c r="K20" s="12" t="s">
        <v>177</v>
      </c>
      <c r="L20" s="1"/>
    </row>
    <row r="21" spans="4:12" x14ac:dyDescent="0.25">
      <c r="D21" s="3">
        <f t="shared" si="0"/>
        <v>41122</v>
      </c>
      <c r="E21" s="3">
        <f t="shared" si="1"/>
        <v>41122</v>
      </c>
      <c r="F21" s="3">
        <f t="shared" si="2"/>
        <v>41122</v>
      </c>
      <c r="G21" s="3">
        <f t="shared" si="3"/>
        <v>41122</v>
      </c>
      <c r="H21" s="3"/>
      <c r="I21" s="3"/>
      <c r="J21" s="7" t="s">
        <v>190</v>
      </c>
      <c r="K21" s="12" t="s">
        <v>177</v>
      </c>
      <c r="L21" s="1"/>
    </row>
    <row r="22" spans="4:12" x14ac:dyDescent="0.25">
      <c r="D22" s="3">
        <f t="shared" si="0"/>
        <v>41153</v>
      </c>
      <c r="E22" s="3">
        <f t="shared" si="1"/>
        <v>41153</v>
      </c>
      <c r="F22" s="3">
        <f t="shared" si="2"/>
        <v>41153</v>
      </c>
      <c r="G22" s="3">
        <f t="shared" si="3"/>
        <v>41153</v>
      </c>
      <c r="H22" s="3"/>
      <c r="I22" s="3"/>
      <c r="J22" s="7" t="s">
        <v>240</v>
      </c>
      <c r="K22" s="12" t="s">
        <v>177</v>
      </c>
      <c r="L22" s="1"/>
    </row>
    <row r="23" spans="4:12" x14ac:dyDescent="0.25">
      <c r="D23" s="3">
        <f t="shared" si="0"/>
        <v>41183</v>
      </c>
      <c r="E23" s="3">
        <f t="shared" si="1"/>
        <v>41183</v>
      </c>
      <c r="F23" s="3">
        <f t="shared" si="2"/>
        <v>41183</v>
      </c>
      <c r="G23" s="3">
        <f t="shared" si="3"/>
        <v>41183</v>
      </c>
      <c r="H23" s="3"/>
      <c r="I23" s="3"/>
      <c r="J23" s="7" t="s">
        <v>191</v>
      </c>
      <c r="K23" s="12" t="s">
        <v>177</v>
      </c>
      <c r="L23" s="1"/>
    </row>
    <row r="24" spans="4:12" x14ac:dyDescent="0.25">
      <c r="D24" s="3">
        <f t="shared" si="0"/>
        <v>41214</v>
      </c>
      <c r="E24" s="3">
        <f t="shared" si="1"/>
        <v>41214</v>
      </c>
      <c r="F24" s="3">
        <f t="shared" si="2"/>
        <v>41214</v>
      </c>
      <c r="G24" s="3">
        <f t="shared" si="3"/>
        <v>41214</v>
      </c>
      <c r="H24" s="3"/>
      <c r="I24" s="3"/>
      <c r="J24" s="7" t="s">
        <v>192</v>
      </c>
      <c r="K24" s="12" t="s">
        <v>177</v>
      </c>
      <c r="L24" s="1"/>
    </row>
    <row r="25" spans="4:12" x14ac:dyDescent="0.25">
      <c r="D25" s="3">
        <f t="shared" si="0"/>
        <v>41244</v>
      </c>
      <c r="E25" s="3">
        <f t="shared" si="1"/>
        <v>41244</v>
      </c>
      <c r="F25" s="3">
        <f t="shared" si="2"/>
        <v>41244</v>
      </c>
      <c r="G25" s="3">
        <f t="shared" si="3"/>
        <v>41244</v>
      </c>
      <c r="H25" s="3"/>
      <c r="I25" s="3"/>
      <c r="J25" s="7" t="s">
        <v>193</v>
      </c>
      <c r="K25" s="12" t="s">
        <v>177</v>
      </c>
      <c r="L25" s="1"/>
    </row>
    <row r="26" spans="4:12" x14ac:dyDescent="0.25">
      <c r="D26" s="3">
        <f t="shared" si="0"/>
        <v>41275</v>
      </c>
      <c r="E26" s="3">
        <f t="shared" si="1"/>
        <v>41275</v>
      </c>
      <c r="F26" s="3">
        <f t="shared" si="2"/>
        <v>41275</v>
      </c>
      <c r="G26" s="3">
        <f t="shared" si="3"/>
        <v>41275</v>
      </c>
      <c r="H26" s="3"/>
      <c r="I26" s="3"/>
      <c r="J26" s="7" t="s">
        <v>194</v>
      </c>
      <c r="K26" s="12" t="s">
        <v>177</v>
      </c>
      <c r="L26" s="1"/>
    </row>
    <row r="27" spans="4:12" x14ac:dyDescent="0.25">
      <c r="D27" s="3">
        <f t="shared" si="0"/>
        <v>41306</v>
      </c>
      <c r="E27" s="3">
        <f t="shared" si="1"/>
        <v>41306</v>
      </c>
      <c r="F27" s="3">
        <f t="shared" si="2"/>
        <v>41306</v>
      </c>
      <c r="G27" s="3">
        <f t="shared" si="3"/>
        <v>41306</v>
      </c>
      <c r="H27" s="3"/>
      <c r="I27" s="3"/>
      <c r="J27" s="7" t="s">
        <v>195</v>
      </c>
      <c r="K27" s="12" t="s">
        <v>177</v>
      </c>
      <c r="L27" s="1"/>
    </row>
    <row r="28" spans="4:12" ht="30" x14ac:dyDescent="0.25">
      <c r="D28" s="3">
        <f t="shared" si="0"/>
        <v>41334</v>
      </c>
      <c r="E28" s="3">
        <f t="shared" si="1"/>
        <v>41334</v>
      </c>
      <c r="F28" s="3">
        <f t="shared" si="2"/>
        <v>41334</v>
      </c>
      <c r="G28" s="3">
        <f t="shared" si="3"/>
        <v>41334</v>
      </c>
      <c r="H28" s="3"/>
      <c r="I28" s="3"/>
      <c r="J28" s="7" t="s">
        <v>196</v>
      </c>
      <c r="K28" s="12" t="s">
        <v>177</v>
      </c>
      <c r="L28" s="1"/>
    </row>
    <row r="29" spans="4:12" ht="30" x14ac:dyDescent="0.25">
      <c r="D29" s="3">
        <f t="shared" si="0"/>
        <v>41365</v>
      </c>
      <c r="E29" s="3">
        <f t="shared" si="1"/>
        <v>41365</v>
      </c>
      <c r="F29" s="3">
        <f t="shared" si="2"/>
        <v>41365</v>
      </c>
      <c r="G29" s="3">
        <f t="shared" si="3"/>
        <v>41365</v>
      </c>
      <c r="H29" s="3"/>
      <c r="I29" s="3"/>
      <c r="J29" s="7" t="s">
        <v>197</v>
      </c>
      <c r="K29" s="12" t="s">
        <v>177</v>
      </c>
      <c r="L29" s="1"/>
    </row>
    <row r="30" spans="4:12" x14ac:dyDescent="0.25">
      <c r="D30" s="3">
        <f t="shared" si="0"/>
        <v>41395</v>
      </c>
      <c r="E30" s="3">
        <f t="shared" si="1"/>
        <v>41395</v>
      </c>
      <c r="F30" s="3">
        <f t="shared" si="2"/>
        <v>41395</v>
      </c>
      <c r="G30" s="3">
        <f t="shared" si="3"/>
        <v>41395</v>
      </c>
      <c r="H30" s="3"/>
      <c r="I30" s="3"/>
      <c r="J30" s="7" t="s">
        <v>198</v>
      </c>
      <c r="K30" s="12" t="s">
        <v>177</v>
      </c>
      <c r="L30" s="1"/>
    </row>
    <row r="31" spans="4:12" x14ac:dyDescent="0.25">
      <c r="D31" s="3">
        <f t="shared" si="0"/>
        <v>41426</v>
      </c>
      <c r="E31" s="3">
        <f t="shared" si="1"/>
        <v>41426</v>
      </c>
      <c r="F31" s="3">
        <f t="shared" si="2"/>
        <v>41426</v>
      </c>
      <c r="G31" s="3">
        <f t="shared" si="3"/>
        <v>41426</v>
      </c>
      <c r="H31" s="3"/>
      <c r="I31" s="3"/>
      <c r="J31" s="7" t="s">
        <v>199</v>
      </c>
      <c r="K31" s="12" t="s">
        <v>177</v>
      </c>
      <c r="L31" s="1"/>
    </row>
    <row r="32" spans="4:12" ht="21" customHeight="1" x14ac:dyDescent="0.25">
      <c r="D32" s="3">
        <f t="shared" si="0"/>
        <v>41456</v>
      </c>
      <c r="E32" s="3">
        <f t="shared" si="1"/>
        <v>41456</v>
      </c>
      <c r="F32" s="3">
        <f t="shared" si="2"/>
        <v>41456</v>
      </c>
      <c r="G32" s="3">
        <f t="shared" si="3"/>
        <v>41456</v>
      </c>
      <c r="H32" s="3"/>
      <c r="I32" s="3"/>
      <c r="J32" s="7" t="s">
        <v>242</v>
      </c>
      <c r="K32" s="12" t="s">
        <v>178</v>
      </c>
      <c r="L32" s="1"/>
    </row>
    <row r="33" spans="4:12" ht="15" customHeight="1" x14ac:dyDescent="0.25">
      <c r="D33" s="3">
        <f t="shared" si="0"/>
        <v>41487</v>
      </c>
      <c r="E33" s="3">
        <f t="shared" si="1"/>
        <v>41487</v>
      </c>
      <c r="F33" s="3">
        <f t="shared" si="2"/>
        <v>41487</v>
      </c>
      <c r="G33" s="3">
        <f t="shared" si="3"/>
        <v>41487</v>
      </c>
      <c r="H33" s="3"/>
      <c r="I33" s="3"/>
      <c r="J33" s="7" t="s">
        <v>200</v>
      </c>
      <c r="K33" s="12" t="s">
        <v>178</v>
      </c>
      <c r="L33" s="1"/>
    </row>
    <row r="34" spans="4:12" x14ac:dyDescent="0.25">
      <c r="D34" s="3">
        <f t="shared" si="0"/>
        <v>41518</v>
      </c>
      <c r="E34" s="3">
        <f t="shared" si="1"/>
        <v>41518</v>
      </c>
      <c r="F34" s="3">
        <f t="shared" si="2"/>
        <v>41518</v>
      </c>
      <c r="G34" s="3">
        <f t="shared" si="3"/>
        <v>41518</v>
      </c>
      <c r="H34" s="3"/>
      <c r="I34" s="3"/>
      <c r="J34" s="7" t="s">
        <v>201</v>
      </c>
      <c r="K34" s="12" t="s">
        <v>178</v>
      </c>
      <c r="L34" s="1"/>
    </row>
    <row r="35" spans="4:12" x14ac:dyDescent="0.25">
      <c r="D35" s="3">
        <f t="shared" si="0"/>
        <v>41548</v>
      </c>
      <c r="E35" s="3">
        <f t="shared" si="1"/>
        <v>41548</v>
      </c>
      <c r="F35" s="3">
        <f t="shared" si="2"/>
        <v>41548</v>
      </c>
      <c r="G35" s="3">
        <f t="shared" si="3"/>
        <v>41548</v>
      </c>
      <c r="H35" s="3"/>
      <c r="I35" s="3"/>
      <c r="J35" s="7" t="s">
        <v>202</v>
      </c>
      <c r="K35" s="12" t="s">
        <v>178</v>
      </c>
      <c r="L35" s="1"/>
    </row>
    <row r="36" spans="4:12" x14ac:dyDescent="0.25">
      <c r="D36" s="3">
        <f t="shared" si="0"/>
        <v>41579</v>
      </c>
      <c r="E36" s="3">
        <f t="shared" si="1"/>
        <v>41579</v>
      </c>
      <c r="F36" s="3">
        <f t="shared" si="2"/>
        <v>41579</v>
      </c>
      <c r="G36" s="3">
        <f t="shared" si="3"/>
        <v>41579</v>
      </c>
      <c r="H36" s="3"/>
      <c r="I36" s="3"/>
      <c r="J36" s="7" t="s">
        <v>203</v>
      </c>
      <c r="K36" s="12" t="s">
        <v>178</v>
      </c>
      <c r="L36" s="1"/>
    </row>
    <row r="37" spans="4:12" x14ac:dyDescent="0.25">
      <c r="D37" s="3">
        <f t="shared" si="0"/>
        <v>41609</v>
      </c>
      <c r="E37" s="3">
        <f t="shared" si="1"/>
        <v>41609</v>
      </c>
      <c r="F37" s="3">
        <f t="shared" si="2"/>
        <v>41609</v>
      </c>
      <c r="G37" s="3">
        <f t="shared" si="3"/>
        <v>41609</v>
      </c>
      <c r="H37" s="3"/>
      <c r="I37" s="3"/>
      <c r="J37" s="7" t="s">
        <v>204</v>
      </c>
      <c r="K37" s="12" t="s">
        <v>178</v>
      </c>
      <c r="L37" s="1"/>
    </row>
    <row r="38" spans="4:12" x14ac:dyDescent="0.25">
      <c r="D38" s="3">
        <f t="shared" ref="D38:F101" si="4">DATE(YEAR(D37),MONTH(D37)+1,DAY(1))</f>
        <v>41640</v>
      </c>
      <c r="E38" s="3">
        <f t="shared" ref="E38:E91" si="5">DATE(YEAR(E37),MONTH(E37)+1,DAY(1))</f>
        <v>41640</v>
      </c>
      <c r="F38" s="3">
        <f t="shared" ref="F38:F91" si="6">DATE(YEAR(F37),MONTH(F37)+1,DAY(1))</f>
        <v>41640</v>
      </c>
      <c r="G38" s="3">
        <f t="shared" ref="G38:G91" si="7">DATE(YEAR(G37),MONTH(G37)+1,DAY(1))</f>
        <v>41640</v>
      </c>
      <c r="H38" s="3"/>
      <c r="I38" s="3"/>
      <c r="J38" s="7" t="s">
        <v>205</v>
      </c>
      <c r="K38" s="12" t="s">
        <v>178</v>
      </c>
      <c r="L38" s="1"/>
    </row>
    <row r="39" spans="4:12" x14ac:dyDescent="0.25">
      <c r="D39" s="3">
        <f t="shared" si="4"/>
        <v>41671</v>
      </c>
      <c r="E39" s="3">
        <f t="shared" si="5"/>
        <v>41671</v>
      </c>
      <c r="F39" s="3">
        <f t="shared" si="6"/>
        <v>41671</v>
      </c>
      <c r="G39" s="3">
        <f t="shared" si="7"/>
        <v>41671</v>
      </c>
      <c r="H39" s="3"/>
      <c r="I39" s="3"/>
      <c r="J39" s="7" t="s">
        <v>206</v>
      </c>
      <c r="K39" s="12" t="s">
        <v>178</v>
      </c>
      <c r="L39" s="1"/>
    </row>
    <row r="40" spans="4:12" x14ac:dyDescent="0.25">
      <c r="D40" s="3">
        <f t="shared" si="4"/>
        <v>41699</v>
      </c>
      <c r="E40" s="3">
        <f t="shared" si="5"/>
        <v>41699</v>
      </c>
      <c r="F40" s="3">
        <f t="shared" si="6"/>
        <v>41699</v>
      </c>
      <c r="G40" s="3">
        <f t="shared" si="7"/>
        <v>41699</v>
      </c>
      <c r="H40" s="3"/>
      <c r="I40" s="3"/>
      <c r="J40" s="7" t="s">
        <v>207</v>
      </c>
      <c r="K40" s="12" t="s">
        <v>178</v>
      </c>
      <c r="L40" s="1"/>
    </row>
    <row r="41" spans="4:12" ht="30" x14ac:dyDescent="0.25">
      <c r="D41" s="3">
        <f t="shared" si="4"/>
        <v>41730</v>
      </c>
      <c r="E41" s="3">
        <f t="shared" si="5"/>
        <v>41730</v>
      </c>
      <c r="F41" s="3">
        <f t="shared" si="6"/>
        <v>41730</v>
      </c>
      <c r="G41" s="3">
        <f t="shared" si="7"/>
        <v>41730</v>
      </c>
      <c r="H41" s="3"/>
      <c r="I41" s="3"/>
      <c r="J41" s="7" t="s">
        <v>208</v>
      </c>
      <c r="K41" s="12" t="s">
        <v>178</v>
      </c>
      <c r="L41" s="1"/>
    </row>
    <row r="42" spans="4:12" x14ac:dyDescent="0.25">
      <c r="D42" s="3">
        <f t="shared" si="4"/>
        <v>41760</v>
      </c>
      <c r="E42" s="3">
        <f t="shared" si="5"/>
        <v>41760</v>
      </c>
      <c r="F42" s="3">
        <f t="shared" si="6"/>
        <v>41760</v>
      </c>
      <c r="G42" s="3">
        <f t="shared" si="7"/>
        <v>41760</v>
      </c>
      <c r="H42" s="3"/>
      <c r="I42" s="3"/>
      <c r="J42" s="7" t="s">
        <v>209</v>
      </c>
      <c r="K42" s="12" t="s">
        <v>178</v>
      </c>
      <c r="L42" s="1"/>
    </row>
    <row r="43" spans="4:12" x14ac:dyDescent="0.25">
      <c r="D43" s="3">
        <f t="shared" si="4"/>
        <v>41791</v>
      </c>
      <c r="E43" s="3">
        <f t="shared" si="5"/>
        <v>41791</v>
      </c>
      <c r="F43" s="3">
        <f t="shared" si="6"/>
        <v>41791</v>
      </c>
      <c r="G43" s="3">
        <f t="shared" si="7"/>
        <v>41791</v>
      </c>
      <c r="H43" s="3"/>
      <c r="I43" s="3"/>
      <c r="J43" s="7" t="s">
        <v>210</v>
      </c>
      <c r="K43" s="12" t="s">
        <v>178</v>
      </c>
      <c r="L43" s="1"/>
    </row>
    <row r="44" spans="4:12" x14ac:dyDescent="0.25">
      <c r="D44" s="3">
        <f t="shared" si="4"/>
        <v>41821</v>
      </c>
      <c r="E44" s="3">
        <f t="shared" si="5"/>
        <v>41821</v>
      </c>
      <c r="F44" s="3">
        <f t="shared" si="6"/>
        <v>41821</v>
      </c>
      <c r="G44" s="3">
        <f t="shared" si="7"/>
        <v>41821</v>
      </c>
      <c r="H44" s="3"/>
      <c r="I44" s="3"/>
      <c r="J44" s="7" t="s">
        <v>211</v>
      </c>
      <c r="K44" s="12" t="s">
        <v>178</v>
      </c>
      <c r="L44" s="1"/>
    </row>
    <row r="45" spans="4:12" x14ac:dyDescent="0.25">
      <c r="D45" s="3">
        <f t="shared" si="4"/>
        <v>41852</v>
      </c>
      <c r="E45" s="3">
        <f t="shared" si="5"/>
        <v>41852</v>
      </c>
      <c r="F45" s="3">
        <f t="shared" si="6"/>
        <v>41852</v>
      </c>
      <c r="G45" s="3">
        <f t="shared" si="7"/>
        <v>41852</v>
      </c>
      <c r="H45" s="3"/>
      <c r="I45" s="3"/>
      <c r="J45" s="7" t="s">
        <v>212</v>
      </c>
      <c r="K45" s="12" t="s">
        <v>178</v>
      </c>
      <c r="L45" s="1"/>
    </row>
    <row r="46" spans="4:12" ht="30" x14ac:dyDescent="0.25">
      <c r="D46" s="3">
        <f t="shared" si="4"/>
        <v>41883</v>
      </c>
      <c r="E46" s="3">
        <f t="shared" si="5"/>
        <v>41883</v>
      </c>
      <c r="F46" s="3">
        <f t="shared" si="6"/>
        <v>41883</v>
      </c>
      <c r="G46" s="3">
        <f t="shared" si="7"/>
        <v>41883</v>
      </c>
      <c r="H46" s="3"/>
      <c r="I46" s="3"/>
      <c r="J46" s="7" t="s">
        <v>213</v>
      </c>
      <c r="K46" s="12" t="s">
        <v>178</v>
      </c>
      <c r="L46" s="1"/>
    </row>
    <row r="47" spans="4:12" x14ac:dyDescent="0.25">
      <c r="D47" s="3">
        <f t="shared" si="4"/>
        <v>41913</v>
      </c>
      <c r="E47" s="3">
        <f t="shared" si="5"/>
        <v>41913</v>
      </c>
      <c r="F47" s="3">
        <f t="shared" si="6"/>
        <v>41913</v>
      </c>
      <c r="G47" s="3">
        <f t="shared" si="7"/>
        <v>41913</v>
      </c>
      <c r="H47" s="3"/>
      <c r="I47" s="3"/>
      <c r="J47" s="7" t="s">
        <v>214</v>
      </c>
      <c r="K47" s="12" t="s">
        <v>178</v>
      </c>
    </row>
    <row r="48" spans="4:12" ht="30" x14ac:dyDescent="0.25">
      <c r="D48" s="3">
        <f t="shared" si="4"/>
        <v>41944</v>
      </c>
      <c r="E48" s="3">
        <f t="shared" si="5"/>
        <v>41944</v>
      </c>
      <c r="F48" s="3">
        <f t="shared" si="6"/>
        <v>41944</v>
      </c>
      <c r="G48" s="3">
        <f t="shared" si="7"/>
        <v>41944</v>
      </c>
      <c r="H48" s="3"/>
      <c r="I48" s="3"/>
      <c r="J48" s="7" t="s">
        <v>215</v>
      </c>
      <c r="K48" s="12" t="s">
        <v>178</v>
      </c>
    </row>
    <row r="49" spans="4:11" x14ac:dyDescent="0.25">
      <c r="D49" s="3">
        <f t="shared" si="4"/>
        <v>41974</v>
      </c>
      <c r="E49" s="3">
        <f t="shared" si="5"/>
        <v>41974</v>
      </c>
      <c r="F49" s="3">
        <f t="shared" si="6"/>
        <v>41974</v>
      </c>
      <c r="G49" s="3">
        <f t="shared" si="7"/>
        <v>41974</v>
      </c>
      <c r="H49" s="3"/>
      <c r="I49" s="3"/>
      <c r="J49" s="7" t="s">
        <v>216</v>
      </c>
      <c r="K49" s="12" t="s">
        <v>178</v>
      </c>
    </row>
    <row r="50" spans="4:11" x14ac:dyDescent="0.25">
      <c r="D50" s="3">
        <f t="shared" si="4"/>
        <v>42005</v>
      </c>
      <c r="E50" s="3">
        <f t="shared" si="5"/>
        <v>42005</v>
      </c>
      <c r="F50" s="3">
        <f t="shared" si="6"/>
        <v>42005</v>
      </c>
      <c r="G50" s="3">
        <f t="shared" si="7"/>
        <v>42005</v>
      </c>
      <c r="H50" s="3"/>
      <c r="I50" s="3"/>
      <c r="J50" s="7" t="s">
        <v>217</v>
      </c>
      <c r="K50" s="12" t="s">
        <v>178</v>
      </c>
    </row>
    <row r="51" spans="4:11" x14ac:dyDescent="0.25">
      <c r="D51" s="3">
        <f t="shared" si="4"/>
        <v>42036</v>
      </c>
      <c r="E51" s="3">
        <f t="shared" si="5"/>
        <v>42036</v>
      </c>
      <c r="F51" s="3">
        <f t="shared" si="6"/>
        <v>42036</v>
      </c>
      <c r="G51" s="3">
        <f t="shared" si="7"/>
        <v>42036</v>
      </c>
      <c r="H51" s="3"/>
      <c r="I51" s="3"/>
      <c r="J51" s="7" t="s">
        <v>218</v>
      </c>
      <c r="K51" s="12" t="s">
        <v>178</v>
      </c>
    </row>
    <row r="52" spans="4:11" x14ac:dyDescent="0.25">
      <c r="D52" s="3">
        <f t="shared" si="4"/>
        <v>42064</v>
      </c>
      <c r="E52" s="3">
        <f t="shared" si="5"/>
        <v>42064</v>
      </c>
      <c r="F52" s="3">
        <f t="shared" si="6"/>
        <v>42064</v>
      </c>
      <c r="G52" s="3">
        <f t="shared" si="7"/>
        <v>42064</v>
      </c>
      <c r="H52" s="3"/>
      <c r="I52" s="3"/>
      <c r="J52" s="7" t="s">
        <v>219</v>
      </c>
      <c r="K52" s="12" t="s">
        <v>178</v>
      </c>
    </row>
    <row r="53" spans="4:11" ht="30" x14ac:dyDescent="0.25">
      <c r="D53" s="3">
        <f t="shared" si="4"/>
        <v>42095</v>
      </c>
      <c r="E53" s="3">
        <f t="shared" si="5"/>
        <v>42095</v>
      </c>
      <c r="F53" s="3">
        <f t="shared" si="6"/>
        <v>42095</v>
      </c>
      <c r="G53" s="3">
        <f t="shared" si="7"/>
        <v>42095</v>
      </c>
      <c r="H53" s="3"/>
      <c r="I53" s="3"/>
      <c r="J53" s="7" t="s">
        <v>220</v>
      </c>
      <c r="K53" s="12" t="s">
        <v>178</v>
      </c>
    </row>
    <row r="54" spans="4:11" x14ac:dyDescent="0.25">
      <c r="D54" s="3">
        <f t="shared" si="4"/>
        <v>42125</v>
      </c>
      <c r="E54" s="3">
        <f t="shared" si="5"/>
        <v>42125</v>
      </c>
      <c r="F54" s="3">
        <f t="shared" si="6"/>
        <v>42125</v>
      </c>
      <c r="G54" s="3">
        <f t="shared" si="7"/>
        <v>42125</v>
      </c>
      <c r="H54" s="3"/>
      <c r="I54" s="3"/>
      <c r="J54" s="7" t="s">
        <v>221</v>
      </c>
      <c r="K54" s="12" t="s">
        <v>178</v>
      </c>
    </row>
    <row r="55" spans="4:11" x14ac:dyDescent="0.25">
      <c r="D55" s="3">
        <f t="shared" si="4"/>
        <v>42156</v>
      </c>
      <c r="E55" s="3">
        <f t="shared" si="5"/>
        <v>42156</v>
      </c>
      <c r="F55" s="3">
        <f t="shared" si="6"/>
        <v>42156</v>
      </c>
      <c r="G55" s="3">
        <f t="shared" si="7"/>
        <v>42156</v>
      </c>
      <c r="H55" s="3"/>
      <c r="I55" s="3"/>
      <c r="J55" s="7" t="s">
        <v>222</v>
      </c>
      <c r="K55" s="12" t="s">
        <v>178</v>
      </c>
    </row>
    <row r="56" spans="4:11" x14ac:dyDescent="0.25">
      <c r="D56" s="3">
        <f t="shared" si="4"/>
        <v>42186</v>
      </c>
      <c r="E56" s="3">
        <f t="shared" si="5"/>
        <v>42186</v>
      </c>
      <c r="F56" s="3">
        <f t="shared" si="6"/>
        <v>42186</v>
      </c>
      <c r="G56" s="3">
        <f t="shared" si="7"/>
        <v>42186</v>
      </c>
      <c r="H56" s="3"/>
      <c r="I56" s="3"/>
      <c r="J56" s="7" t="s">
        <v>225</v>
      </c>
      <c r="K56" s="12" t="s">
        <v>178</v>
      </c>
    </row>
    <row r="57" spans="4:11" x14ac:dyDescent="0.25">
      <c r="D57" s="3">
        <f t="shared" si="4"/>
        <v>42217</v>
      </c>
      <c r="E57" s="3">
        <f t="shared" si="5"/>
        <v>42217</v>
      </c>
      <c r="F57" s="3">
        <f t="shared" si="6"/>
        <v>42217</v>
      </c>
      <c r="G57" s="3">
        <f t="shared" si="7"/>
        <v>42217</v>
      </c>
      <c r="H57" s="3"/>
      <c r="I57" s="3"/>
      <c r="J57" s="7" t="s">
        <v>223</v>
      </c>
      <c r="K57" s="12" t="s">
        <v>178</v>
      </c>
    </row>
    <row r="58" spans="4:11" x14ac:dyDescent="0.25">
      <c r="D58" s="3">
        <f t="shared" si="4"/>
        <v>42248</v>
      </c>
      <c r="E58" s="3">
        <f t="shared" si="5"/>
        <v>42248</v>
      </c>
      <c r="F58" s="3">
        <f t="shared" si="6"/>
        <v>42248</v>
      </c>
      <c r="G58" s="3">
        <f t="shared" si="7"/>
        <v>42248</v>
      </c>
      <c r="H58" s="3"/>
      <c r="I58" s="3"/>
      <c r="J58" s="7" t="s">
        <v>224</v>
      </c>
      <c r="K58" s="12" t="s">
        <v>178</v>
      </c>
    </row>
    <row r="59" spans="4:11" ht="15" customHeight="1" x14ac:dyDescent="0.25">
      <c r="D59" s="3">
        <f t="shared" si="4"/>
        <v>42278</v>
      </c>
      <c r="E59" s="3">
        <f t="shared" si="5"/>
        <v>42278</v>
      </c>
      <c r="F59" s="3">
        <f t="shared" si="6"/>
        <v>42278</v>
      </c>
      <c r="G59" s="3">
        <f t="shared" si="7"/>
        <v>42278</v>
      </c>
      <c r="H59" s="3"/>
      <c r="I59" s="3"/>
      <c r="J59" s="7" t="s">
        <v>243</v>
      </c>
      <c r="K59" s="13" t="s">
        <v>179</v>
      </c>
    </row>
    <row r="60" spans="4:11" x14ac:dyDescent="0.25">
      <c r="D60" s="3">
        <f t="shared" si="4"/>
        <v>42309</v>
      </c>
      <c r="E60" s="3">
        <f t="shared" si="5"/>
        <v>42309</v>
      </c>
      <c r="F60" s="3">
        <f t="shared" si="6"/>
        <v>42309</v>
      </c>
      <c r="G60" s="3">
        <f t="shared" si="7"/>
        <v>42309</v>
      </c>
      <c r="H60" s="3"/>
      <c r="I60" s="3"/>
      <c r="J60" s="7" t="s">
        <v>237</v>
      </c>
      <c r="K60" s="13" t="s">
        <v>179</v>
      </c>
    </row>
    <row r="61" spans="4:11" ht="30" x14ac:dyDescent="0.25">
      <c r="D61" s="3">
        <f t="shared" si="4"/>
        <v>42339</v>
      </c>
      <c r="E61" s="3">
        <f t="shared" si="5"/>
        <v>42339</v>
      </c>
      <c r="F61" s="3">
        <f t="shared" si="6"/>
        <v>42339</v>
      </c>
      <c r="G61" s="3">
        <f t="shared" si="7"/>
        <v>42339</v>
      </c>
      <c r="H61" s="3"/>
      <c r="I61" s="3"/>
      <c r="J61" s="7" t="s">
        <v>226</v>
      </c>
      <c r="K61" s="13" t="s">
        <v>179</v>
      </c>
    </row>
    <row r="62" spans="4:11" x14ac:dyDescent="0.25">
      <c r="D62" s="3">
        <f t="shared" si="4"/>
        <v>42370</v>
      </c>
      <c r="E62" s="3">
        <f t="shared" si="5"/>
        <v>42370</v>
      </c>
      <c r="F62" s="3">
        <f t="shared" si="6"/>
        <v>42370</v>
      </c>
      <c r="G62" s="3">
        <f t="shared" si="7"/>
        <v>42370</v>
      </c>
      <c r="H62" s="3"/>
      <c r="I62" s="3"/>
      <c r="J62" s="7" t="s">
        <v>227</v>
      </c>
      <c r="K62" s="13" t="s">
        <v>179</v>
      </c>
    </row>
    <row r="63" spans="4:11" x14ac:dyDescent="0.25">
      <c r="D63" s="3">
        <f t="shared" si="4"/>
        <v>42401</v>
      </c>
      <c r="E63" s="3">
        <f t="shared" si="5"/>
        <v>42401</v>
      </c>
      <c r="F63" s="3">
        <f t="shared" si="6"/>
        <v>42401</v>
      </c>
      <c r="G63" s="3">
        <f t="shared" si="7"/>
        <v>42401</v>
      </c>
      <c r="H63" s="3"/>
      <c r="I63" s="3"/>
      <c r="J63" s="7" t="s">
        <v>228</v>
      </c>
      <c r="K63" s="13" t="s">
        <v>179</v>
      </c>
    </row>
    <row r="64" spans="4:11" x14ac:dyDescent="0.25">
      <c r="D64" s="3">
        <f t="shared" si="4"/>
        <v>42430</v>
      </c>
      <c r="E64" s="3">
        <f t="shared" si="5"/>
        <v>42430</v>
      </c>
      <c r="F64" s="3">
        <f t="shared" si="6"/>
        <v>42430</v>
      </c>
      <c r="G64" s="3">
        <f t="shared" si="7"/>
        <v>42430</v>
      </c>
      <c r="H64" s="3"/>
      <c r="I64" s="3"/>
      <c r="J64" s="7" t="s">
        <v>229</v>
      </c>
      <c r="K64" s="13" t="s">
        <v>179</v>
      </c>
    </row>
    <row r="65" spans="4:11" ht="30" x14ac:dyDescent="0.25">
      <c r="D65" s="3">
        <f t="shared" si="4"/>
        <v>42461</v>
      </c>
      <c r="E65" s="3">
        <f t="shared" si="5"/>
        <v>42461</v>
      </c>
      <c r="F65" s="3">
        <f t="shared" si="6"/>
        <v>42461</v>
      </c>
      <c r="G65" s="3">
        <f t="shared" si="7"/>
        <v>42461</v>
      </c>
      <c r="H65" s="3"/>
      <c r="I65" s="3"/>
      <c r="J65" s="7" t="s">
        <v>230</v>
      </c>
      <c r="K65" s="13" t="s">
        <v>179</v>
      </c>
    </row>
    <row r="66" spans="4:11" ht="30" x14ac:dyDescent="0.25">
      <c r="D66" s="3">
        <f t="shared" si="4"/>
        <v>42491</v>
      </c>
      <c r="E66" s="3">
        <f t="shared" si="5"/>
        <v>42491</v>
      </c>
      <c r="F66" s="3">
        <f t="shared" si="6"/>
        <v>42491</v>
      </c>
      <c r="G66" s="3">
        <f t="shared" si="7"/>
        <v>42491</v>
      </c>
      <c r="H66" s="3"/>
      <c r="I66" s="3"/>
      <c r="J66" s="7" t="s">
        <v>231</v>
      </c>
      <c r="K66" s="13" t="s">
        <v>179</v>
      </c>
    </row>
    <row r="67" spans="4:11" x14ac:dyDescent="0.25">
      <c r="D67" s="3">
        <f t="shared" si="4"/>
        <v>42522</v>
      </c>
      <c r="E67" s="3">
        <f t="shared" si="5"/>
        <v>42522</v>
      </c>
      <c r="F67" s="3">
        <f t="shared" si="6"/>
        <v>42522</v>
      </c>
      <c r="G67" s="3">
        <f t="shared" si="7"/>
        <v>42522</v>
      </c>
      <c r="H67" s="3"/>
      <c r="I67" s="3"/>
      <c r="J67" s="7" t="s">
        <v>232</v>
      </c>
      <c r="K67" s="13" t="s">
        <v>179</v>
      </c>
    </row>
    <row r="68" spans="4:11" x14ac:dyDescent="0.25">
      <c r="D68" s="3">
        <f t="shared" si="4"/>
        <v>42552</v>
      </c>
      <c r="E68" s="3">
        <f t="shared" si="5"/>
        <v>42552</v>
      </c>
      <c r="F68" s="3">
        <f t="shared" si="6"/>
        <v>42552</v>
      </c>
      <c r="G68" s="3">
        <f t="shared" si="7"/>
        <v>42552</v>
      </c>
      <c r="H68" s="3"/>
      <c r="I68" s="3"/>
      <c r="J68" s="7" t="s">
        <v>238</v>
      </c>
      <c r="K68" s="13" t="s">
        <v>179</v>
      </c>
    </row>
    <row r="69" spans="4:11" x14ac:dyDescent="0.25">
      <c r="D69" s="3">
        <f t="shared" si="4"/>
        <v>42583</v>
      </c>
      <c r="E69" s="3">
        <f t="shared" si="5"/>
        <v>42583</v>
      </c>
      <c r="F69" s="3">
        <f t="shared" si="6"/>
        <v>42583</v>
      </c>
      <c r="G69" s="3">
        <f t="shared" si="7"/>
        <v>42583</v>
      </c>
      <c r="H69" s="3"/>
      <c r="I69" s="3"/>
      <c r="J69" s="7" t="s">
        <v>233</v>
      </c>
      <c r="K69" s="13" t="s">
        <v>179</v>
      </c>
    </row>
    <row r="70" spans="4:11" ht="30" x14ac:dyDescent="0.25">
      <c r="D70" s="3">
        <f t="shared" si="4"/>
        <v>42614</v>
      </c>
      <c r="E70" s="3">
        <f t="shared" si="5"/>
        <v>42614</v>
      </c>
      <c r="F70" s="3">
        <f t="shared" si="6"/>
        <v>42614</v>
      </c>
      <c r="G70" s="3">
        <f t="shared" si="7"/>
        <v>42614</v>
      </c>
      <c r="H70" s="3"/>
      <c r="I70" s="3"/>
      <c r="J70" s="7" t="s">
        <v>234</v>
      </c>
      <c r="K70" s="13" t="s">
        <v>179</v>
      </c>
    </row>
    <row r="71" spans="4:11" ht="30" x14ac:dyDescent="0.25">
      <c r="D71" s="3">
        <f t="shared" si="4"/>
        <v>42644</v>
      </c>
      <c r="E71" s="3">
        <f t="shared" si="5"/>
        <v>42644</v>
      </c>
      <c r="F71" s="3">
        <f t="shared" si="6"/>
        <v>42644</v>
      </c>
      <c r="G71" s="3">
        <f t="shared" si="7"/>
        <v>42644</v>
      </c>
      <c r="H71" s="3"/>
      <c r="I71" s="3"/>
      <c r="J71" s="7" t="s">
        <v>239</v>
      </c>
      <c r="K71" s="13" t="s">
        <v>179</v>
      </c>
    </row>
    <row r="72" spans="4:11" x14ac:dyDescent="0.25">
      <c r="D72" s="3">
        <f t="shared" si="4"/>
        <v>42675</v>
      </c>
      <c r="E72" s="3">
        <f t="shared" si="5"/>
        <v>42675</v>
      </c>
      <c r="F72" s="3">
        <f t="shared" si="6"/>
        <v>42675</v>
      </c>
      <c r="G72" s="3">
        <f t="shared" si="7"/>
        <v>42675</v>
      </c>
      <c r="H72" s="3"/>
      <c r="I72" s="3"/>
      <c r="J72" s="7" t="s">
        <v>235</v>
      </c>
      <c r="K72" s="13" t="s">
        <v>179</v>
      </c>
    </row>
    <row r="73" spans="4:11" x14ac:dyDescent="0.25">
      <c r="D73" s="3">
        <f t="shared" si="4"/>
        <v>42705</v>
      </c>
      <c r="E73" s="3">
        <f t="shared" si="5"/>
        <v>42705</v>
      </c>
      <c r="F73" s="3">
        <f t="shared" si="6"/>
        <v>42705</v>
      </c>
      <c r="G73" s="3">
        <f t="shared" si="7"/>
        <v>42705</v>
      </c>
      <c r="H73" s="3"/>
      <c r="I73" s="3"/>
      <c r="J73" s="7" t="s">
        <v>236</v>
      </c>
      <c r="K73" s="13" t="s">
        <v>179</v>
      </c>
    </row>
    <row r="74" spans="4:11" x14ac:dyDescent="0.25">
      <c r="D74" s="3">
        <f t="shared" si="4"/>
        <v>42736</v>
      </c>
      <c r="E74" s="3">
        <f t="shared" si="5"/>
        <v>42736</v>
      </c>
      <c r="F74" s="3">
        <f t="shared" si="6"/>
        <v>42736</v>
      </c>
      <c r="G74" s="3">
        <f t="shared" si="7"/>
        <v>42736</v>
      </c>
      <c r="H74" s="3"/>
      <c r="I74" s="3"/>
      <c r="J74" s="7"/>
      <c r="K74" s="10"/>
    </row>
    <row r="75" spans="4:11" x14ac:dyDescent="0.25">
      <c r="D75" s="3">
        <f t="shared" si="4"/>
        <v>42767</v>
      </c>
      <c r="E75" s="3">
        <f t="shared" si="5"/>
        <v>42767</v>
      </c>
      <c r="F75" s="3">
        <f t="shared" si="6"/>
        <v>42767</v>
      </c>
      <c r="G75" s="3">
        <f t="shared" si="7"/>
        <v>42767</v>
      </c>
      <c r="H75" s="3"/>
      <c r="I75" s="3"/>
      <c r="J75" s="3"/>
    </row>
    <row r="76" spans="4:11" x14ac:dyDescent="0.25">
      <c r="D76" s="3">
        <f t="shared" si="4"/>
        <v>42795</v>
      </c>
      <c r="E76" s="3">
        <f t="shared" si="5"/>
        <v>42795</v>
      </c>
      <c r="F76" s="3">
        <f t="shared" si="6"/>
        <v>42795</v>
      </c>
      <c r="G76" s="3">
        <f t="shared" si="7"/>
        <v>42795</v>
      </c>
      <c r="H76" s="3"/>
      <c r="I76" s="3"/>
      <c r="J76" s="3"/>
    </row>
    <row r="77" spans="4:11" x14ac:dyDescent="0.25">
      <c r="D77" s="3">
        <f t="shared" si="4"/>
        <v>42826</v>
      </c>
      <c r="E77" s="3">
        <f t="shared" si="5"/>
        <v>42826</v>
      </c>
      <c r="F77" s="3">
        <f t="shared" si="6"/>
        <v>42826</v>
      </c>
      <c r="G77" s="3">
        <f t="shared" si="7"/>
        <v>42826</v>
      </c>
      <c r="H77" s="3"/>
      <c r="I77" s="3"/>
      <c r="J77" s="3"/>
    </row>
    <row r="78" spans="4:11" x14ac:dyDescent="0.25">
      <c r="D78" s="3">
        <f t="shared" si="4"/>
        <v>42856</v>
      </c>
      <c r="E78" s="3">
        <f t="shared" si="5"/>
        <v>42856</v>
      </c>
      <c r="F78" s="3">
        <f t="shared" si="6"/>
        <v>42856</v>
      </c>
      <c r="G78" s="3">
        <f t="shared" si="7"/>
        <v>42856</v>
      </c>
      <c r="H78" s="3"/>
      <c r="I78" s="3"/>
      <c r="J78" s="3"/>
    </row>
    <row r="79" spans="4:11" x14ac:dyDescent="0.25">
      <c r="D79" s="3">
        <f t="shared" si="4"/>
        <v>42887</v>
      </c>
      <c r="E79" s="3">
        <f t="shared" si="5"/>
        <v>42887</v>
      </c>
      <c r="F79" s="3">
        <f t="shared" si="6"/>
        <v>42887</v>
      </c>
      <c r="G79" s="3">
        <f t="shared" si="7"/>
        <v>42887</v>
      </c>
      <c r="H79" s="3"/>
      <c r="I79" s="3"/>
      <c r="J79" s="3"/>
    </row>
    <row r="80" spans="4:11" x14ac:dyDescent="0.25">
      <c r="D80" s="3">
        <f t="shared" si="4"/>
        <v>42917</v>
      </c>
      <c r="E80" s="3">
        <f t="shared" si="5"/>
        <v>42917</v>
      </c>
      <c r="F80" s="3">
        <f t="shared" si="6"/>
        <v>42917</v>
      </c>
      <c r="G80" s="3">
        <f t="shared" si="7"/>
        <v>42917</v>
      </c>
      <c r="H80" s="3"/>
      <c r="I80" s="3"/>
      <c r="J80" s="3"/>
    </row>
    <row r="81" spans="4:10" x14ac:dyDescent="0.25">
      <c r="D81" s="3">
        <f t="shared" si="4"/>
        <v>42948</v>
      </c>
      <c r="E81" s="3">
        <f t="shared" si="5"/>
        <v>42948</v>
      </c>
      <c r="F81" s="3">
        <f t="shared" si="6"/>
        <v>42948</v>
      </c>
      <c r="G81" s="3">
        <f t="shared" si="7"/>
        <v>42948</v>
      </c>
      <c r="H81" s="3"/>
      <c r="I81" s="3"/>
      <c r="J81" s="3"/>
    </row>
    <row r="82" spans="4:10" x14ac:dyDescent="0.25">
      <c r="D82" s="3">
        <f t="shared" si="4"/>
        <v>42979</v>
      </c>
      <c r="E82" s="3">
        <f t="shared" si="5"/>
        <v>42979</v>
      </c>
      <c r="F82" s="3">
        <f t="shared" si="6"/>
        <v>42979</v>
      </c>
      <c r="G82" s="3">
        <f t="shared" si="7"/>
        <v>42979</v>
      </c>
      <c r="H82" s="3"/>
      <c r="I82" s="3"/>
      <c r="J82" s="3"/>
    </row>
    <row r="83" spans="4:10" x14ac:dyDescent="0.25">
      <c r="D83" s="3">
        <f t="shared" si="4"/>
        <v>43009</v>
      </c>
      <c r="E83" s="3">
        <f t="shared" si="5"/>
        <v>43009</v>
      </c>
      <c r="F83" s="3">
        <f t="shared" si="6"/>
        <v>43009</v>
      </c>
      <c r="G83" s="3">
        <f t="shared" si="7"/>
        <v>43009</v>
      </c>
      <c r="H83" s="3"/>
      <c r="I83" s="3"/>
      <c r="J83" s="3"/>
    </row>
    <row r="84" spans="4:10" x14ac:dyDescent="0.25">
      <c r="D84" s="3">
        <f t="shared" si="4"/>
        <v>43040</v>
      </c>
      <c r="E84" s="3">
        <f t="shared" si="5"/>
        <v>43040</v>
      </c>
      <c r="F84" s="3">
        <f t="shared" si="6"/>
        <v>43040</v>
      </c>
      <c r="G84" s="3">
        <f t="shared" si="7"/>
        <v>43040</v>
      </c>
      <c r="H84" s="3"/>
      <c r="I84" s="3"/>
      <c r="J84" s="3"/>
    </row>
    <row r="85" spans="4:10" x14ac:dyDescent="0.25">
      <c r="D85" s="3">
        <f t="shared" si="4"/>
        <v>43070</v>
      </c>
      <c r="E85" s="3">
        <f t="shared" si="5"/>
        <v>43070</v>
      </c>
      <c r="F85" s="3">
        <f t="shared" si="6"/>
        <v>43070</v>
      </c>
      <c r="G85" s="3">
        <f t="shared" si="7"/>
        <v>43070</v>
      </c>
      <c r="H85" s="3"/>
      <c r="I85" s="3"/>
      <c r="J85" s="3"/>
    </row>
    <row r="86" spans="4:10" x14ac:dyDescent="0.25">
      <c r="D86" s="3">
        <f t="shared" si="4"/>
        <v>43101</v>
      </c>
      <c r="E86" s="3">
        <f t="shared" si="5"/>
        <v>43101</v>
      </c>
      <c r="F86" s="3">
        <f t="shared" si="6"/>
        <v>43101</v>
      </c>
      <c r="G86" s="3">
        <f t="shared" si="7"/>
        <v>43101</v>
      </c>
      <c r="H86" s="3"/>
      <c r="I86" s="3"/>
      <c r="J86" s="3"/>
    </row>
    <row r="87" spans="4:10" x14ac:dyDescent="0.25">
      <c r="D87" s="3">
        <f t="shared" si="4"/>
        <v>43132</v>
      </c>
      <c r="E87" s="3">
        <f t="shared" si="5"/>
        <v>43132</v>
      </c>
      <c r="F87" s="3">
        <f t="shared" si="6"/>
        <v>43132</v>
      </c>
      <c r="G87" s="3">
        <f t="shared" si="7"/>
        <v>43132</v>
      </c>
      <c r="H87" s="3"/>
      <c r="I87" s="3"/>
      <c r="J87" s="3"/>
    </row>
    <row r="88" spans="4:10" x14ac:dyDescent="0.25">
      <c r="D88" s="3">
        <f t="shared" si="4"/>
        <v>43160</v>
      </c>
      <c r="E88" s="3">
        <f t="shared" si="5"/>
        <v>43160</v>
      </c>
      <c r="F88" s="3">
        <f t="shared" si="6"/>
        <v>43160</v>
      </c>
      <c r="G88" s="3">
        <f t="shared" si="7"/>
        <v>43160</v>
      </c>
      <c r="H88" s="3"/>
      <c r="I88" s="3"/>
      <c r="J88" s="3"/>
    </row>
    <row r="89" spans="4:10" x14ac:dyDescent="0.25">
      <c r="D89" s="3">
        <f t="shared" si="4"/>
        <v>43191</v>
      </c>
      <c r="E89" s="3">
        <f t="shared" si="5"/>
        <v>43191</v>
      </c>
      <c r="F89" s="3">
        <f t="shared" si="6"/>
        <v>43191</v>
      </c>
      <c r="G89" s="3">
        <f t="shared" si="7"/>
        <v>43191</v>
      </c>
      <c r="H89" s="3"/>
      <c r="I89" s="3"/>
      <c r="J89" s="3"/>
    </row>
    <row r="90" spans="4:10" x14ac:dyDescent="0.25">
      <c r="D90" s="3">
        <f t="shared" si="4"/>
        <v>43221</v>
      </c>
      <c r="E90" s="3">
        <f t="shared" si="5"/>
        <v>43221</v>
      </c>
      <c r="F90" s="3">
        <f t="shared" si="6"/>
        <v>43221</v>
      </c>
      <c r="G90" s="3">
        <f t="shared" si="7"/>
        <v>43221</v>
      </c>
      <c r="H90" s="3"/>
      <c r="I90" s="3"/>
      <c r="J90" s="3"/>
    </row>
    <row r="91" spans="4:10" x14ac:dyDescent="0.25">
      <c r="D91" s="3">
        <f t="shared" si="4"/>
        <v>43252</v>
      </c>
      <c r="E91" s="3">
        <f t="shared" si="5"/>
        <v>43252</v>
      </c>
      <c r="F91" s="3">
        <f t="shared" si="6"/>
        <v>43252</v>
      </c>
      <c r="G91" s="3">
        <f t="shared" si="7"/>
        <v>43252</v>
      </c>
      <c r="H91" s="3"/>
      <c r="I91" s="3"/>
      <c r="J91" s="3"/>
    </row>
    <row r="92" spans="4:10" x14ac:dyDescent="0.25">
      <c r="D92" s="3">
        <f t="shared" si="4"/>
        <v>43282</v>
      </c>
      <c r="E92" s="3">
        <f t="shared" si="4"/>
        <v>43282</v>
      </c>
      <c r="F92" s="3">
        <f t="shared" si="4"/>
        <v>43282</v>
      </c>
      <c r="G92" s="3">
        <f t="shared" ref="G92" si="8">DATE(YEAR(G91),MONTH(G91)+1,DAY(1))</f>
        <v>43282</v>
      </c>
      <c r="H92" s="3"/>
      <c r="I92" s="3"/>
      <c r="J92" s="3"/>
    </row>
    <row r="93" spans="4:10" x14ac:dyDescent="0.25">
      <c r="D93" s="3">
        <f t="shared" si="4"/>
        <v>43313</v>
      </c>
      <c r="E93" s="3">
        <f t="shared" si="4"/>
        <v>43313</v>
      </c>
      <c r="F93" s="3">
        <f t="shared" si="4"/>
        <v>43313</v>
      </c>
      <c r="G93" s="3">
        <f t="shared" ref="G93" si="9">DATE(YEAR(G92),MONTH(G92)+1,DAY(1))</f>
        <v>43313</v>
      </c>
      <c r="H93" s="3"/>
      <c r="I93" s="3"/>
      <c r="J93" s="3"/>
    </row>
    <row r="94" spans="4:10" x14ac:dyDescent="0.25">
      <c r="D94" s="3">
        <f t="shared" si="4"/>
        <v>43344</v>
      </c>
      <c r="E94" s="3">
        <f t="shared" si="4"/>
        <v>43344</v>
      </c>
      <c r="F94" s="3">
        <f t="shared" si="4"/>
        <v>43344</v>
      </c>
      <c r="G94" s="3">
        <f t="shared" ref="G94" si="10">DATE(YEAR(G93),MONTH(G93)+1,DAY(1))</f>
        <v>43344</v>
      </c>
      <c r="H94" s="3"/>
      <c r="I94" s="3"/>
      <c r="J94" s="3"/>
    </row>
    <row r="95" spans="4:10" x14ac:dyDescent="0.25">
      <c r="D95" s="3">
        <f t="shared" si="4"/>
        <v>43374</v>
      </c>
      <c r="E95" s="3">
        <f t="shared" si="4"/>
        <v>43374</v>
      </c>
      <c r="F95" s="3">
        <f t="shared" si="4"/>
        <v>43374</v>
      </c>
      <c r="G95" s="3">
        <f t="shared" ref="G95" si="11">DATE(YEAR(G94),MONTH(G94)+1,DAY(1))</f>
        <v>43374</v>
      </c>
      <c r="H95" s="3"/>
      <c r="I95" s="3"/>
      <c r="J95" s="3"/>
    </row>
    <row r="96" spans="4:10" x14ac:dyDescent="0.25">
      <c r="D96" s="3">
        <f t="shared" si="4"/>
        <v>43405</v>
      </c>
      <c r="E96" s="3">
        <f t="shared" si="4"/>
        <v>43405</v>
      </c>
      <c r="F96" s="3">
        <f t="shared" si="4"/>
        <v>43405</v>
      </c>
      <c r="G96" s="3">
        <f t="shared" ref="G96" si="12">DATE(YEAR(G95),MONTH(G95)+1,DAY(1))</f>
        <v>43405</v>
      </c>
      <c r="H96" s="3"/>
      <c r="I96" s="3"/>
      <c r="J96" s="3"/>
    </row>
    <row r="97" spans="4:10" x14ac:dyDescent="0.25">
      <c r="D97" s="3">
        <f t="shared" si="4"/>
        <v>43435</v>
      </c>
      <c r="E97" s="3">
        <f t="shared" si="4"/>
        <v>43435</v>
      </c>
      <c r="F97" s="3">
        <f t="shared" si="4"/>
        <v>43435</v>
      </c>
      <c r="G97" s="3">
        <f t="shared" ref="G97" si="13">DATE(YEAR(G96),MONTH(G96)+1,DAY(1))</f>
        <v>43435</v>
      </c>
      <c r="H97" s="3"/>
      <c r="I97" s="3"/>
      <c r="J97" s="3"/>
    </row>
    <row r="98" spans="4:10" x14ac:dyDescent="0.25">
      <c r="D98" s="3">
        <f t="shared" si="4"/>
        <v>43466</v>
      </c>
      <c r="E98" s="3">
        <f t="shared" si="4"/>
        <v>43466</v>
      </c>
      <c r="F98" s="3">
        <f t="shared" si="4"/>
        <v>43466</v>
      </c>
      <c r="G98" s="3">
        <f t="shared" ref="G98" si="14">DATE(YEAR(G97),MONTH(G97)+1,DAY(1))</f>
        <v>43466</v>
      </c>
      <c r="J98" s="3"/>
    </row>
    <row r="99" spans="4:10" x14ac:dyDescent="0.25">
      <c r="D99" s="3">
        <f t="shared" si="4"/>
        <v>43497</v>
      </c>
      <c r="E99" s="3">
        <f t="shared" si="4"/>
        <v>43497</v>
      </c>
      <c r="F99" s="3">
        <f t="shared" si="4"/>
        <v>43497</v>
      </c>
      <c r="G99" s="3">
        <f t="shared" ref="G99" si="15">DATE(YEAR(G98),MONTH(G98)+1,DAY(1))</f>
        <v>43497</v>
      </c>
      <c r="J99" s="3"/>
    </row>
    <row r="100" spans="4:10" x14ac:dyDescent="0.25">
      <c r="D100" s="3">
        <f t="shared" si="4"/>
        <v>43525</v>
      </c>
      <c r="E100" s="3">
        <f t="shared" si="4"/>
        <v>43525</v>
      </c>
      <c r="F100" s="3">
        <f t="shared" si="4"/>
        <v>43525</v>
      </c>
      <c r="G100" s="3">
        <f t="shared" ref="G100" si="16">DATE(YEAR(G99),MONTH(G99)+1,DAY(1))</f>
        <v>43525</v>
      </c>
      <c r="J100" s="3"/>
    </row>
    <row r="101" spans="4:10" x14ac:dyDescent="0.25">
      <c r="D101" s="3">
        <f t="shared" si="4"/>
        <v>43556</v>
      </c>
      <c r="E101" s="3">
        <f t="shared" si="4"/>
        <v>43556</v>
      </c>
      <c r="F101" s="3">
        <f t="shared" si="4"/>
        <v>43556</v>
      </c>
      <c r="G101" s="3">
        <f t="shared" ref="G101" si="17">DATE(YEAR(G100),MONTH(G100)+1,DAY(1))</f>
        <v>43556</v>
      </c>
    </row>
    <row r="102" spans="4:10" x14ac:dyDescent="0.25">
      <c r="D102" s="3">
        <f t="shared" ref="D102:F165" si="18">DATE(YEAR(D101),MONTH(D101)+1,DAY(1))</f>
        <v>43586</v>
      </c>
      <c r="E102" s="3">
        <f t="shared" si="18"/>
        <v>43586</v>
      </c>
      <c r="F102" s="3">
        <f t="shared" si="18"/>
        <v>43586</v>
      </c>
      <c r="G102" s="3">
        <f t="shared" ref="G102" si="19">DATE(YEAR(G101),MONTH(G101)+1,DAY(1))</f>
        <v>43586</v>
      </c>
    </row>
    <row r="103" spans="4:10" x14ac:dyDescent="0.25">
      <c r="D103" s="3">
        <f t="shared" si="18"/>
        <v>43617</v>
      </c>
      <c r="E103" s="3">
        <f t="shared" si="18"/>
        <v>43617</v>
      </c>
      <c r="F103" s="3">
        <f t="shared" si="18"/>
        <v>43617</v>
      </c>
      <c r="G103" s="3">
        <f t="shared" ref="G103" si="20">DATE(YEAR(G102),MONTH(G102)+1,DAY(1))</f>
        <v>43617</v>
      </c>
    </row>
    <row r="104" spans="4:10" x14ac:dyDescent="0.25">
      <c r="D104" s="3">
        <f t="shared" si="18"/>
        <v>43647</v>
      </c>
      <c r="E104" s="3">
        <f t="shared" si="18"/>
        <v>43647</v>
      </c>
      <c r="F104" s="3">
        <f t="shared" si="18"/>
        <v>43647</v>
      </c>
      <c r="G104" s="3">
        <f t="shared" ref="G104" si="21">DATE(YEAR(G103),MONTH(G103)+1,DAY(1))</f>
        <v>43647</v>
      </c>
    </row>
    <row r="105" spans="4:10" x14ac:dyDescent="0.25">
      <c r="D105" s="3">
        <f t="shared" si="18"/>
        <v>43678</v>
      </c>
      <c r="E105" s="3">
        <f t="shared" si="18"/>
        <v>43678</v>
      </c>
      <c r="F105" s="3">
        <f t="shared" si="18"/>
        <v>43678</v>
      </c>
      <c r="G105" s="3">
        <f t="shared" ref="G105" si="22">DATE(YEAR(G104),MONTH(G104)+1,DAY(1))</f>
        <v>43678</v>
      </c>
    </row>
    <row r="106" spans="4:10" x14ac:dyDescent="0.25">
      <c r="D106" s="3">
        <f t="shared" si="18"/>
        <v>43709</v>
      </c>
      <c r="E106" s="3">
        <f t="shared" si="18"/>
        <v>43709</v>
      </c>
      <c r="F106" s="3">
        <f t="shared" si="18"/>
        <v>43709</v>
      </c>
      <c r="G106" s="3">
        <f t="shared" ref="G106" si="23">DATE(YEAR(G105),MONTH(G105)+1,DAY(1))</f>
        <v>43709</v>
      </c>
    </row>
    <row r="107" spans="4:10" x14ac:dyDescent="0.25">
      <c r="D107" s="3">
        <f t="shared" si="18"/>
        <v>43739</v>
      </c>
      <c r="E107" s="3">
        <f t="shared" si="18"/>
        <v>43739</v>
      </c>
      <c r="F107" s="3">
        <f t="shared" si="18"/>
        <v>43739</v>
      </c>
      <c r="G107" s="3">
        <f t="shared" ref="G107" si="24">DATE(YEAR(G106),MONTH(G106)+1,DAY(1))</f>
        <v>43739</v>
      </c>
    </row>
    <row r="108" spans="4:10" x14ac:dyDescent="0.25">
      <c r="D108" s="3">
        <f t="shared" si="18"/>
        <v>43770</v>
      </c>
      <c r="E108" s="3">
        <f t="shared" si="18"/>
        <v>43770</v>
      </c>
      <c r="F108" s="3">
        <f t="shared" si="18"/>
        <v>43770</v>
      </c>
      <c r="G108" s="3">
        <f t="shared" ref="G108" si="25">DATE(YEAR(G107),MONTH(G107)+1,DAY(1))</f>
        <v>43770</v>
      </c>
    </row>
    <row r="109" spans="4:10" x14ac:dyDescent="0.25">
      <c r="D109" s="3">
        <f t="shared" si="18"/>
        <v>43800</v>
      </c>
      <c r="E109" s="3">
        <f t="shared" si="18"/>
        <v>43800</v>
      </c>
      <c r="F109" s="3">
        <f t="shared" si="18"/>
        <v>43800</v>
      </c>
      <c r="G109" s="3">
        <f t="shared" ref="G109" si="26">DATE(YEAR(G108),MONTH(G108)+1,DAY(1))</f>
        <v>43800</v>
      </c>
    </row>
    <row r="110" spans="4:10" x14ac:dyDescent="0.25">
      <c r="D110" s="3">
        <f t="shared" si="18"/>
        <v>43831</v>
      </c>
      <c r="E110" s="3">
        <f t="shared" si="18"/>
        <v>43831</v>
      </c>
      <c r="F110" s="3">
        <f t="shared" si="18"/>
        <v>43831</v>
      </c>
      <c r="G110" s="3">
        <f t="shared" ref="G110" si="27">DATE(YEAR(G109),MONTH(G109)+1,DAY(1))</f>
        <v>43831</v>
      </c>
    </row>
    <row r="111" spans="4:10" x14ac:dyDescent="0.25">
      <c r="D111" s="3">
        <f t="shared" si="18"/>
        <v>43862</v>
      </c>
      <c r="E111" s="3">
        <f t="shared" si="18"/>
        <v>43862</v>
      </c>
      <c r="F111" s="3">
        <f t="shared" si="18"/>
        <v>43862</v>
      </c>
      <c r="G111" s="3">
        <f t="shared" ref="G111" si="28">DATE(YEAR(G110),MONTH(G110)+1,DAY(1))</f>
        <v>43862</v>
      </c>
    </row>
    <row r="112" spans="4:10" x14ac:dyDescent="0.25">
      <c r="D112" s="3">
        <f t="shared" si="18"/>
        <v>43891</v>
      </c>
      <c r="E112" s="3">
        <f t="shared" si="18"/>
        <v>43891</v>
      </c>
      <c r="F112" s="3">
        <f t="shared" si="18"/>
        <v>43891</v>
      </c>
      <c r="G112" s="3">
        <f t="shared" ref="G112" si="29">DATE(YEAR(G111),MONTH(G111)+1,DAY(1))</f>
        <v>43891</v>
      </c>
    </row>
    <row r="113" spans="4:7" x14ac:dyDescent="0.25">
      <c r="D113" s="3">
        <f t="shared" si="18"/>
        <v>43922</v>
      </c>
      <c r="E113" s="3">
        <f t="shared" si="18"/>
        <v>43922</v>
      </c>
      <c r="F113" s="3">
        <f t="shared" si="18"/>
        <v>43922</v>
      </c>
      <c r="G113" s="3">
        <f t="shared" ref="G113" si="30">DATE(YEAR(G112),MONTH(G112)+1,DAY(1))</f>
        <v>43922</v>
      </c>
    </row>
    <row r="114" spans="4:7" x14ac:dyDescent="0.25">
      <c r="D114" s="3">
        <f t="shared" si="18"/>
        <v>43952</v>
      </c>
      <c r="E114" s="3">
        <f t="shared" si="18"/>
        <v>43952</v>
      </c>
      <c r="F114" s="3">
        <f t="shared" si="18"/>
        <v>43952</v>
      </c>
      <c r="G114" s="3">
        <f t="shared" ref="G114" si="31">DATE(YEAR(G113),MONTH(G113)+1,DAY(1))</f>
        <v>43952</v>
      </c>
    </row>
    <row r="115" spans="4:7" x14ac:dyDescent="0.25">
      <c r="D115" s="3">
        <f t="shared" si="18"/>
        <v>43983</v>
      </c>
      <c r="E115" s="3">
        <f t="shared" si="18"/>
        <v>43983</v>
      </c>
      <c r="F115" s="3">
        <f t="shared" si="18"/>
        <v>43983</v>
      </c>
      <c r="G115" s="3">
        <f t="shared" ref="G115" si="32">DATE(YEAR(G114),MONTH(G114)+1,DAY(1))</f>
        <v>43983</v>
      </c>
    </row>
    <row r="116" spans="4:7" x14ac:dyDescent="0.25">
      <c r="D116" s="3">
        <f t="shared" si="18"/>
        <v>44013</v>
      </c>
      <c r="E116" s="3">
        <f t="shared" si="18"/>
        <v>44013</v>
      </c>
      <c r="F116" s="3">
        <f t="shared" si="18"/>
        <v>44013</v>
      </c>
      <c r="G116" s="3">
        <f t="shared" ref="G116" si="33">DATE(YEAR(G115),MONTH(G115)+1,DAY(1))</f>
        <v>44013</v>
      </c>
    </row>
    <row r="117" spans="4:7" x14ac:dyDescent="0.25">
      <c r="D117" s="3">
        <f t="shared" si="18"/>
        <v>44044</v>
      </c>
      <c r="E117" s="3">
        <f t="shared" si="18"/>
        <v>44044</v>
      </c>
      <c r="F117" s="3">
        <f t="shared" si="18"/>
        <v>44044</v>
      </c>
      <c r="G117" s="3">
        <f t="shared" ref="G117" si="34">DATE(YEAR(G116),MONTH(G116)+1,DAY(1))</f>
        <v>44044</v>
      </c>
    </row>
    <row r="118" spans="4:7" x14ac:dyDescent="0.25">
      <c r="D118" s="3">
        <f t="shared" si="18"/>
        <v>44075</v>
      </c>
      <c r="E118" s="3">
        <f t="shared" si="18"/>
        <v>44075</v>
      </c>
      <c r="F118" s="3">
        <f t="shared" si="18"/>
        <v>44075</v>
      </c>
      <c r="G118" s="3">
        <f t="shared" ref="G118" si="35">DATE(YEAR(G117),MONTH(G117)+1,DAY(1))</f>
        <v>44075</v>
      </c>
    </row>
    <row r="119" spans="4:7" x14ac:dyDescent="0.25">
      <c r="D119" s="3">
        <f t="shared" si="18"/>
        <v>44105</v>
      </c>
      <c r="E119" s="3">
        <f t="shared" si="18"/>
        <v>44105</v>
      </c>
      <c r="F119" s="3">
        <f t="shared" si="18"/>
        <v>44105</v>
      </c>
      <c r="G119" s="3">
        <f t="shared" ref="G119" si="36">DATE(YEAR(G118),MONTH(G118)+1,DAY(1))</f>
        <v>44105</v>
      </c>
    </row>
    <row r="120" spans="4:7" x14ac:dyDescent="0.25">
      <c r="D120" s="3">
        <f t="shared" si="18"/>
        <v>44136</v>
      </c>
      <c r="E120" s="3">
        <f t="shared" si="18"/>
        <v>44136</v>
      </c>
      <c r="F120" s="3">
        <f t="shared" si="18"/>
        <v>44136</v>
      </c>
      <c r="G120" s="3">
        <f t="shared" ref="G120" si="37">DATE(YEAR(G119),MONTH(G119)+1,DAY(1))</f>
        <v>44136</v>
      </c>
    </row>
    <row r="121" spans="4:7" x14ac:dyDescent="0.25">
      <c r="D121" s="3">
        <f t="shared" si="18"/>
        <v>44166</v>
      </c>
      <c r="E121" s="3">
        <f t="shared" si="18"/>
        <v>44166</v>
      </c>
      <c r="F121" s="3">
        <f t="shared" si="18"/>
        <v>44166</v>
      </c>
      <c r="G121" s="3">
        <f t="shared" ref="G121" si="38">DATE(YEAR(G120),MONTH(G120)+1,DAY(1))</f>
        <v>44166</v>
      </c>
    </row>
    <row r="122" spans="4:7" x14ac:dyDescent="0.25">
      <c r="D122" s="3">
        <f t="shared" si="18"/>
        <v>44197</v>
      </c>
      <c r="E122" s="3">
        <f t="shared" si="18"/>
        <v>44197</v>
      </c>
      <c r="F122" s="3">
        <f t="shared" si="18"/>
        <v>44197</v>
      </c>
      <c r="G122" s="3">
        <f t="shared" ref="G122" si="39">DATE(YEAR(G121),MONTH(G121)+1,DAY(1))</f>
        <v>44197</v>
      </c>
    </row>
    <row r="123" spans="4:7" x14ac:dyDescent="0.25">
      <c r="D123" s="3">
        <f t="shared" si="18"/>
        <v>44228</v>
      </c>
      <c r="E123" s="3">
        <f t="shared" si="18"/>
        <v>44228</v>
      </c>
      <c r="F123" s="3">
        <f t="shared" si="18"/>
        <v>44228</v>
      </c>
      <c r="G123" s="3">
        <f t="shared" ref="G123" si="40">DATE(YEAR(G122),MONTH(G122)+1,DAY(1))</f>
        <v>44228</v>
      </c>
    </row>
    <row r="124" spans="4:7" x14ac:dyDescent="0.25">
      <c r="D124" s="3">
        <f t="shared" si="18"/>
        <v>44256</v>
      </c>
      <c r="E124" s="3">
        <f t="shared" si="18"/>
        <v>44256</v>
      </c>
      <c r="F124" s="3">
        <f t="shared" si="18"/>
        <v>44256</v>
      </c>
      <c r="G124" s="3">
        <f t="shared" ref="G124" si="41">DATE(YEAR(G123),MONTH(G123)+1,DAY(1))</f>
        <v>44256</v>
      </c>
    </row>
    <row r="125" spans="4:7" x14ac:dyDescent="0.25">
      <c r="D125" s="3">
        <f t="shared" si="18"/>
        <v>44287</v>
      </c>
      <c r="E125" s="3">
        <f t="shared" si="18"/>
        <v>44287</v>
      </c>
      <c r="F125" s="3">
        <f t="shared" si="18"/>
        <v>44287</v>
      </c>
      <c r="G125" s="3">
        <f t="shared" ref="G125" si="42">DATE(YEAR(G124),MONTH(G124)+1,DAY(1))</f>
        <v>44287</v>
      </c>
    </row>
    <row r="126" spans="4:7" x14ac:dyDescent="0.25">
      <c r="D126" s="3">
        <f t="shared" si="18"/>
        <v>44317</v>
      </c>
      <c r="E126" s="3">
        <f t="shared" si="18"/>
        <v>44317</v>
      </c>
      <c r="F126" s="3">
        <f t="shared" si="18"/>
        <v>44317</v>
      </c>
      <c r="G126" s="3">
        <f t="shared" ref="G126" si="43">DATE(YEAR(G125),MONTH(G125)+1,DAY(1))</f>
        <v>44317</v>
      </c>
    </row>
    <row r="127" spans="4:7" x14ac:dyDescent="0.25">
      <c r="D127" s="3">
        <f t="shared" si="18"/>
        <v>44348</v>
      </c>
      <c r="E127" s="3">
        <f t="shared" si="18"/>
        <v>44348</v>
      </c>
      <c r="F127" s="3">
        <f t="shared" si="18"/>
        <v>44348</v>
      </c>
      <c r="G127" s="3">
        <f t="shared" ref="G127" si="44">DATE(YEAR(G126),MONTH(G126)+1,DAY(1))</f>
        <v>44348</v>
      </c>
    </row>
    <row r="128" spans="4:7" x14ac:dyDescent="0.25">
      <c r="D128" s="3">
        <f t="shared" si="18"/>
        <v>44378</v>
      </c>
      <c r="E128" s="3">
        <f t="shared" si="18"/>
        <v>44378</v>
      </c>
      <c r="F128" s="3">
        <f t="shared" si="18"/>
        <v>44378</v>
      </c>
      <c r="G128" s="3">
        <f t="shared" ref="G128" si="45">DATE(YEAR(G127),MONTH(G127)+1,DAY(1))</f>
        <v>44378</v>
      </c>
    </row>
    <row r="129" spans="4:7" x14ac:dyDescent="0.25">
      <c r="D129" s="3">
        <f t="shared" si="18"/>
        <v>44409</v>
      </c>
      <c r="E129" s="3">
        <f t="shared" si="18"/>
        <v>44409</v>
      </c>
      <c r="F129" s="3">
        <f t="shared" si="18"/>
        <v>44409</v>
      </c>
      <c r="G129" s="3">
        <f t="shared" ref="G129" si="46">DATE(YEAR(G128),MONTH(G128)+1,DAY(1))</f>
        <v>44409</v>
      </c>
    </row>
    <row r="130" spans="4:7" x14ac:dyDescent="0.25">
      <c r="D130" s="3">
        <f t="shared" si="18"/>
        <v>44440</v>
      </c>
      <c r="E130" s="3">
        <f t="shared" si="18"/>
        <v>44440</v>
      </c>
      <c r="F130" s="3">
        <f t="shared" si="18"/>
        <v>44440</v>
      </c>
      <c r="G130" s="3">
        <f t="shared" ref="G130" si="47">DATE(YEAR(G129),MONTH(G129)+1,DAY(1))</f>
        <v>44440</v>
      </c>
    </row>
    <row r="131" spans="4:7" x14ac:dyDescent="0.25">
      <c r="D131" s="3">
        <f t="shared" si="18"/>
        <v>44470</v>
      </c>
      <c r="E131" s="3">
        <f t="shared" si="18"/>
        <v>44470</v>
      </c>
      <c r="F131" s="3">
        <f t="shared" si="18"/>
        <v>44470</v>
      </c>
      <c r="G131" s="3">
        <f t="shared" ref="G131" si="48">DATE(YEAR(G130),MONTH(G130)+1,DAY(1))</f>
        <v>44470</v>
      </c>
    </row>
    <row r="132" spans="4:7" x14ac:dyDescent="0.25">
      <c r="D132" s="3">
        <f t="shared" si="18"/>
        <v>44501</v>
      </c>
      <c r="E132" s="3">
        <f t="shared" si="18"/>
        <v>44501</v>
      </c>
      <c r="F132" s="3">
        <f t="shared" si="18"/>
        <v>44501</v>
      </c>
      <c r="G132" s="3">
        <f t="shared" ref="G132" si="49">DATE(YEAR(G131),MONTH(G131)+1,DAY(1))</f>
        <v>44501</v>
      </c>
    </row>
    <row r="133" spans="4:7" x14ac:dyDescent="0.25">
      <c r="D133" s="3">
        <f t="shared" si="18"/>
        <v>44531</v>
      </c>
      <c r="E133" s="3">
        <f t="shared" si="18"/>
        <v>44531</v>
      </c>
      <c r="F133" s="3">
        <f t="shared" si="18"/>
        <v>44531</v>
      </c>
      <c r="G133" s="3">
        <f t="shared" ref="G133" si="50">DATE(YEAR(G132),MONTH(G132)+1,DAY(1))</f>
        <v>44531</v>
      </c>
    </row>
    <row r="134" spans="4:7" x14ac:dyDescent="0.25">
      <c r="D134" s="3">
        <f t="shared" si="18"/>
        <v>44562</v>
      </c>
      <c r="E134" s="3">
        <f t="shared" si="18"/>
        <v>44562</v>
      </c>
      <c r="F134" s="3">
        <f t="shared" si="18"/>
        <v>44562</v>
      </c>
      <c r="G134" s="3">
        <f t="shared" ref="G134" si="51">DATE(YEAR(G133),MONTH(G133)+1,DAY(1))</f>
        <v>44562</v>
      </c>
    </row>
    <row r="135" spans="4:7" x14ac:dyDescent="0.25">
      <c r="D135" s="3">
        <f t="shared" si="18"/>
        <v>44593</v>
      </c>
      <c r="E135" s="3">
        <f t="shared" si="18"/>
        <v>44593</v>
      </c>
      <c r="F135" s="3">
        <f t="shared" si="18"/>
        <v>44593</v>
      </c>
      <c r="G135" s="3">
        <f t="shared" ref="G135" si="52">DATE(YEAR(G134),MONTH(G134)+1,DAY(1))</f>
        <v>44593</v>
      </c>
    </row>
    <row r="136" spans="4:7" x14ac:dyDescent="0.25">
      <c r="D136" s="3">
        <f t="shared" si="18"/>
        <v>44621</v>
      </c>
      <c r="E136" s="3">
        <f t="shared" si="18"/>
        <v>44621</v>
      </c>
      <c r="F136" s="3">
        <f t="shared" si="18"/>
        <v>44621</v>
      </c>
      <c r="G136" s="3">
        <f t="shared" ref="G136" si="53">DATE(YEAR(G135),MONTH(G135)+1,DAY(1))</f>
        <v>44621</v>
      </c>
    </row>
    <row r="137" spans="4:7" x14ac:dyDescent="0.25">
      <c r="D137" s="3">
        <f t="shared" si="18"/>
        <v>44652</v>
      </c>
      <c r="E137" s="3">
        <f t="shared" si="18"/>
        <v>44652</v>
      </c>
      <c r="F137" s="3">
        <f t="shared" si="18"/>
        <v>44652</v>
      </c>
      <c r="G137" s="3">
        <f t="shared" ref="G137" si="54">DATE(YEAR(G136),MONTH(G136)+1,DAY(1))</f>
        <v>44652</v>
      </c>
    </row>
    <row r="138" spans="4:7" x14ac:dyDescent="0.25">
      <c r="D138" s="3">
        <f t="shared" si="18"/>
        <v>44682</v>
      </c>
      <c r="E138" s="3">
        <f t="shared" si="18"/>
        <v>44682</v>
      </c>
      <c r="F138" s="3">
        <f t="shared" si="18"/>
        <v>44682</v>
      </c>
      <c r="G138" s="3">
        <f t="shared" ref="G138" si="55">DATE(YEAR(G137),MONTH(G137)+1,DAY(1))</f>
        <v>44682</v>
      </c>
    </row>
    <row r="139" spans="4:7" x14ac:dyDescent="0.25">
      <c r="D139" s="3">
        <f t="shared" si="18"/>
        <v>44713</v>
      </c>
      <c r="E139" s="3">
        <f t="shared" si="18"/>
        <v>44713</v>
      </c>
      <c r="F139" s="3">
        <f t="shared" si="18"/>
        <v>44713</v>
      </c>
      <c r="G139" s="3">
        <f t="shared" ref="G139" si="56">DATE(YEAR(G138),MONTH(G138)+1,DAY(1))</f>
        <v>44713</v>
      </c>
    </row>
    <row r="140" spans="4:7" x14ac:dyDescent="0.25">
      <c r="D140" s="3">
        <f t="shared" si="18"/>
        <v>44743</v>
      </c>
      <c r="E140" s="3">
        <f t="shared" si="18"/>
        <v>44743</v>
      </c>
      <c r="F140" s="3">
        <f t="shared" si="18"/>
        <v>44743</v>
      </c>
      <c r="G140" s="3">
        <f t="shared" ref="G140" si="57">DATE(YEAR(G139),MONTH(G139)+1,DAY(1))</f>
        <v>44743</v>
      </c>
    </row>
    <row r="141" spans="4:7" x14ac:dyDescent="0.25">
      <c r="D141" s="3">
        <f t="shared" si="18"/>
        <v>44774</v>
      </c>
      <c r="E141" s="3">
        <f t="shared" si="18"/>
        <v>44774</v>
      </c>
      <c r="F141" s="3">
        <f t="shared" si="18"/>
        <v>44774</v>
      </c>
      <c r="G141" s="3">
        <f t="shared" ref="G141" si="58">DATE(YEAR(G140),MONTH(G140)+1,DAY(1))</f>
        <v>44774</v>
      </c>
    </row>
    <row r="142" spans="4:7" x14ac:dyDescent="0.25">
      <c r="D142" s="3">
        <f t="shared" si="18"/>
        <v>44805</v>
      </c>
      <c r="E142" s="3">
        <f t="shared" si="18"/>
        <v>44805</v>
      </c>
      <c r="F142" s="3">
        <f t="shared" si="18"/>
        <v>44805</v>
      </c>
      <c r="G142" s="3">
        <f t="shared" ref="G142" si="59">DATE(YEAR(G141),MONTH(G141)+1,DAY(1))</f>
        <v>44805</v>
      </c>
    </row>
    <row r="143" spans="4:7" x14ac:dyDescent="0.25">
      <c r="D143" s="3">
        <f t="shared" si="18"/>
        <v>44835</v>
      </c>
      <c r="E143" s="3">
        <f t="shared" si="18"/>
        <v>44835</v>
      </c>
      <c r="F143" s="3">
        <f t="shared" si="18"/>
        <v>44835</v>
      </c>
      <c r="G143" s="3">
        <f t="shared" ref="G143" si="60">DATE(YEAR(G142),MONTH(G142)+1,DAY(1))</f>
        <v>44835</v>
      </c>
    </row>
    <row r="144" spans="4:7" x14ac:dyDescent="0.25">
      <c r="D144" s="3">
        <f t="shared" si="18"/>
        <v>44866</v>
      </c>
      <c r="E144" s="3">
        <f t="shared" si="18"/>
        <v>44866</v>
      </c>
      <c r="F144" s="3">
        <f t="shared" si="18"/>
        <v>44866</v>
      </c>
      <c r="G144" s="3">
        <f t="shared" ref="G144" si="61">DATE(YEAR(G143),MONTH(G143)+1,DAY(1))</f>
        <v>44866</v>
      </c>
    </row>
    <row r="145" spans="4:7" x14ac:dyDescent="0.25">
      <c r="D145" s="3">
        <f t="shared" si="18"/>
        <v>44896</v>
      </c>
      <c r="E145" s="3">
        <f t="shared" si="18"/>
        <v>44896</v>
      </c>
      <c r="F145" s="3">
        <f t="shared" si="18"/>
        <v>44896</v>
      </c>
      <c r="G145" s="3">
        <f t="shared" ref="G145" si="62">DATE(YEAR(G144),MONTH(G144)+1,DAY(1))</f>
        <v>44896</v>
      </c>
    </row>
    <row r="146" spans="4:7" x14ac:dyDescent="0.25">
      <c r="D146" s="3">
        <f t="shared" si="18"/>
        <v>44927</v>
      </c>
      <c r="E146" s="3">
        <f t="shared" si="18"/>
        <v>44927</v>
      </c>
      <c r="F146" s="3">
        <f t="shared" si="18"/>
        <v>44927</v>
      </c>
      <c r="G146" s="3">
        <f t="shared" ref="G146" si="63">DATE(YEAR(G145),MONTH(G145)+1,DAY(1))</f>
        <v>44927</v>
      </c>
    </row>
    <row r="147" spans="4:7" x14ac:dyDescent="0.25">
      <c r="D147" s="3">
        <f t="shared" si="18"/>
        <v>44958</v>
      </c>
      <c r="E147" s="3">
        <f t="shared" si="18"/>
        <v>44958</v>
      </c>
      <c r="F147" s="3">
        <f t="shared" si="18"/>
        <v>44958</v>
      </c>
      <c r="G147" s="3">
        <f t="shared" ref="G147" si="64">DATE(YEAR(G146),MONTH(G146)+1,DAY(1))</f>
        <v>44958</v>
      </c>
    </row>
    <row r="148" spans="4:7" x14ac:dyDescent="0.25">
      <c r="D148" s="3">
        <f t="shared" si="18"/>
        <v>44986</v>
      </c>
      <c r="E148" s="3">
        <f t="shared" si="18"/>
        <v>44986</v>
      </c>
      <c r="F148" s="3">
        <f t="shared" si="18"/>
        <v>44986</v>
      </c>
      <c r="G148" s="3">
        <f t="shared" ref="G148" si="65">DATE(YEAR(G147),MONTH(G147)+1,DAY(1))</f>
        <v>44986</v>
      </c>
    </row>
    <row r="149" spans="4:7" x14ac:dyDescent="0.25">
      <c r="D149" s="3">
        <f t="shared" si="18"/>
        <v>45017</v>
      </c>
      <c r="E149" s="3">
        <f t="shared" si="18"/>
        <v>45017</v>
      </c>
      <c r="F149" s="3">
        <f t="shared" si="18"/>
        <v>45017</v>
      </c>
      <c r="G149" s="3">
        <f t="shared" ref="G149" si="66">DATE(YEAR(G148),MONTH(G148)+1,DAY(1))</f>
        <v>45017</v>
      </c>
    </row>
    <row r="150" spans="4:7" x14ac:dyDescent="0.25">
      <c r="D150" s="3">
        <f t="shared" si="18"/>
        <v>45047</v>
      </c>
      <c r="E150" s="3">
        <f t="shared" si="18"/>
        <v>45047</v>
      </c>
      <c r="F150" s="3">
        <f t="shared" si="18"/>
        <v>45047</v>
      </c>
      <c r="G150" s="3">
        <f t="shared" ref="G150" si="67">DATE(YEAR(G149),MONTH(G149)+1,DAY(1))</f>
        <v>45047</v>
      </c>
    </row>
    <row r="151" spans="4:7" x14ac:dyDescent="0.25">
      <c r="D151" s="3">
        <f t="shared" si="18"/>
        <v>45078</v>
      </c>
      <c r="E151" s="3">
        <f t="shared" si="18"/>
        <v>45078</v>
      </c>
      <c r="F151" s="3">
        <f t="shared" si="18"/>
        <v>45078</v>
      </c>
      <c r="G151" s="3">
        <f t="shared" ref="G151" si="68">DATE(YEAR(G150),MONTH(G150)+1,DAY(1))</f>
        <v>45078</v>
      </c>
    </row>
    <row r="152" spans="4:7" x14ac:dyDescent="0.25">
      <c r="D152" s="3">
        <f t="shared" si="18"/>
        <v>45108</v>
      </c>
      <c r="E152" s="3">
        <f t="shared" si="18"/>
        <v>45108</v>
      </c>
      <c r="F152" s="3">
        <f t="shared" si="18"/>
        <v>45108</v>
      </c>
      <c r="G152" s="3">
        <f t="shared" ref="G152" si="69">DATE(YEAR(G151),MONTH(G151)+1,DAY(1))</f>
        <v>45108</v>
      </c>
    </row>
    <row r="153" spans="4:7" x14ac:dyDescent="0.25">
      <c r="D153" s="3">
        <f t="shared" si="18"/>
        <v>45139</v>
      </c>
      <c r="E153" s="3">
        <f t="shared" si="18"/>
        <v>45139</v>
      </c>
      <c r="F153" s="3">
        <f t="shared" si="18"/>
        <v>45139</v>
      </c>
      <c r="G153" s="3">
        <f t="shared" ref="G153" si="70">DATE(YEAR(G152),MONTH(G152)+1,DAY(1))</f>
        <v>45139</v>
      </c>
    </row>
    <row r="154" spans="4:7" x14ac:dyDescent="0.25">
      <c r="D154" s="3">
        <f t="shared" si="18"/>
        <v>45170</v>
      </c>
      <c r="E154" s="3">
        <f t="shared" si="18"/>
        <v>45170</v>
      </c>
      <c r="F154" s="3">
        <f t="shared" si="18"/>
        <v>45170</v>
      </c>
      <c r="G154" s="3">
        <f t="shared" ref="G154" si="71">DATE(YEAR(G153),MONTH(G153)+1,DAY(1))</f>
        <v>45170</v>
      </c>
    </row>
    <row r="155" spans="4:7" x14ac:dyDescent="0.25">
      <c r="D155" s="3">
        <f t="shared" si="18"/>
        <v>45200</v>
      </c>
      <c r="E155" s="3">
        <f t="shared" si="18"/>
        <v>45200</v>
      </c>
      <c r="F155" s="3">
        <f t="shared" si="18"/>
        <v>45200</v>
      </c>
      <c r="G155" s="3">
        <f t="shared" ref="G155" si="72">DATE(YEAR(G154),MONTH(G154)+1,DAY(1))</f>
        <v>45200</v>
      </c>
    </row>
    <row r="156" spans="4:7" x14ac:dyDescent="0.25">
      <c r="D156" s="3">
        <f t="shared" si="18"/>
        <v>45231</v>
      </c>
      <c r="E156" s="3">
        <f t="shared" si="18"/>
        <v>45231</v>
      </c>
      <c r="F156" s="3">
        <f t="shared" si="18"/>
        <v>45231</v>
      </c>
      <c r="G156" s="3">
        <f t="shared" ref="G156" si="73">DATE(YEAR(G155),MONTH(G155)+1,DAY(1))</f>
        <v>45231</v>
      </c>
    </row>
    <row r="157" spans="4:7" x14ac:dyDescent="0.25">
      <c r="D157" s="3">
        <f t="shared" si="18"/>
        <v>45261</v>
      </c>
      <c r="E157" s="3">
        <f t="shared" si="18"/>
        <v>45261</v>
      </c>
      <c r="F157" s="3">
        <f t="shared" si="18"/>
        <v>45261</v>
      </c>
      <c r="G157" s="3">
        <f t="shared" ref="G157" si="74">DATE(YEAR(G156),MONTH(G156)+1,DAY(1))</f>
        <v>45261</v>
      </c>
    </row>
    <row r="158" spans="4:7" x14ac:dyDescent="0.25">
      <c r="D158" s="3">
        <f t="shared" si="18"/>
        <v>45292</v>
      </c>
      <c r="E158" s="3">
        <f t="shared" si="18"/>
        <v>45292</v>
      </c>
      <c r="F158" s="3">
        <f t="shared" si="18"/>
        <v>45292</v>
      </c>
      <c r="G158" s="3">
        <f t="shared" ref="G158" si="75">DATE(YEAR(G157),MONTH(G157)+1,DAY(1))</f>
        <v>45292</v>
      </c>
    </row>
    <row r="159" spans="4:7" x14ac:dyDescent="0.25">
      <c r="D159" s="3">
        <f t="shared" si="18"/>
        <v>45323</v>
      </c>
      <c r="E159" s="3">
        <f t="shared" si="18"/>
        <v>45323</v>
      </c>
      <c r="F159" s="3">
        <f t="shared" si="18"/>
        <v>45323</v>
      </c>
      <c r="G159" s="3">
        <f t="shared" ref="G159" si="76">DATE(YEAR(G158),MONTH(G158)+1,DAY(1))</f>
        <v>45323</v>
      </c>
    </row>
    <row r="160" spans="4:7" x14ac:dyDescent="0.25">
      <c r="D160" s="3">
        <f t="shared" si="18"/>
        <v>45352</v>
      </c>
      <c r="E160" s="3">
        <f t="shared" si="18"/>
        <v>45352</v>
      </c>
      <c r="F160" s="3">
        <f t="shared" si="18"/>
        <v>45352</v>
      </c>
      <c r="G160" s="3">
        <f t="shared" ref="G160" si="77">DATE(YEAR(G159),MONTH(G159)+1,DAY(1))</f>
        <v>45352</v>
      </c>
    </row>
    <row r="161" spans="4:7" x14ac:dyDescent="0.25">
      <c r="D161" s="3">
        <f t="shared" si="18"/>
        <v>45383</v>
      </c>
      <c r="E161" s="3">
        <f t="shared" si="18"/>
        <v>45383</v>
      </c>
      <c r="F161" s="3">
        <f t="shared" si="18"/>
        <v>45383</v>
      </c>
      <c r="G161" s="3">
        <f t="shared" ref="G161" si="78">DATE(YEAR(G160),MONTH(G160)+1,DAY(1))</f>
        <v>45383</v>
      </c>
    </row>
    <row r="162" spans="4:7" x14ac:dyDescent="0.25">
      <c r="D162" s="3">
        <f t="shared" si="18"/>
        <v>45413</v>
      </c>
      <c r="E162" s="3">
        <f t="shared" si="18"/>
        <v>45413</v>
      </c>
      <c r="F162" s="3">
        <f t="shared" si="18"/>
        <v>45413</v>
      </c>
      <c r="G162" s="3">
        <f t="shared" ref="G162" si="79">DATE(YEAR(G161),MONTH(G161)+1,DAY(1))</f>
        <v>45413</v>
      </c>
    </row>
    <row r="163" spans="4:7" x14ac:dyDescent="0.25">
      <c r="D163" s="3">
        <f t="shared" si="18"/>
        <v>45444</v>
      </c>
      <c r="E163" s="3">
        <f t="shared" si="18"/>
        <v>45444</v>
      </c>
      <c r="F163" s="3">
        <f t="shared" si="18"/>
        <v>45444</v>
      </c>
      <c r="G163" s="3">
        <f t="shared" ref="G163" si="80">DATE(YEAR(G162),MONTH(G162)+1,DAY(1))</f>
        <v>45444</v>
      </c>
    </row>
    <row r="164" spans="4:7" x14ac:dyDescent="0.25">
      <c r="D164" s="3">
        <f t="shared" si="18"/>
        <v>45474</v>
      </c>
      <c r="E164" s="3">
        <f t="shared" si="18"/>
        <v>45474</v>
      </c>
      <c r="F164" s="3">
        <f t="shared" si="18"/>
        <v>45474</v>
      </c>
      <c r="G164" s="3">
        <f t="shared" ref="G164" si="81">DATE(YEAR(G163),MONTH(G163)+1,DAY(1))</f>
        <v>45474</v>
      </c>
    </row>
    <row r="165" spans="4:7" x14ac:dyDescent="0.25">
      <c r="D165" s="3">
        <f t="shared" si="18"/>
        <v>45505</v>
      </c>
      <c r="E165" s="3">
        <f t="shared" si="18"/>
        <v>45505</v>
      </c>
      <c r="F165" s="3">
        <f t="shared" si="18"/>
        <v>45505</v>
      </c>
      <c r="G165" s="3">
        <f t="shared" ref="G165" si="82">DATE(YEAR(G164),MONTH(G164)+1,DAY(1))</f>
        <v>45505</v>
      </c>
    </row>
    <row r="166" spans="4:7" x14ac:dyDescent="0.25">
      <c r="D166" s="3">
        <f t="shared" ref="D166:F229" si="83">DATE(YEAR(D165),MONTH(D165)+1,DAY(1))</f>
        <v>45536</v>
      </c>
      <c r="E166" s="3">
        <f t="shared" si="83"/>
        <v>45536</v>
      </c>
      <c r="F166" s="3">
        <f t="shared" si="83"/>
        <v>45536</v>
      </c>
      <c r="G166" s="3">
        <f t="shared" ref="G166" si="84">DATE(YEAR(G165),MONTH(G165)+1,DAY(1))</f>
        <v>45536</v>
      </c>
    </row>
    <row r="167" spans="4:7" x14ac:dyDescent="0.25">
      <c r="D167" s="3">
        <f t="shared" si="83"/>
        <v>45566</v>
      </c>
      <c r="E167" s="3">
        <f t="shared" si="83"/>
        <v>45566</v>
      </c>
      <c r="F167" s="3">
        <f t="shared" si="83"/>
        <v>45566</v>
      </c>
      <c r="G167" s="3">
        <f t="shared" ref="G167" si="85">DATE(YEAR(G166),MONTH(G166)+1,DAY(1))</f>
        <v>45566</v>
      </c>
    </row>
    <row r="168" spans="4:7" x14ac:dyDescent="0.25">
      <c r="D168" s="3">
        <f t="shared" si="83"/>
        <v>45597</v>
      </c>
      <c r="E168" s="3">
        <f t="shared" si="83"/>
        <v>45597</v>
      </c>
      <c r="F168" s="3">
        <f t="shared" si="83"/>
        <v>45597</v>
      </c>
      <c r="G168" s="3">
        <f t="shared" ref="G168" si="86">DATE(YEAR(G167),MONTH(G167)+1,DAY(1))</f>
        <v>45597</v>
      </c>
    </row>
    <row r="169" spans="4:7" x14ac:dyDescent="0.25">
      <c r="D169" s="3">
        <f t="shared" si="83"/>
        <v>45627</v>
      </c>
      <c r="E169" s="3">
        <f t="shared" si="83"/>
        <v>45627</v>
      </c>
      <c r="F169" s="3">
        <f t="shared" si="83"/>
        <v>45627</v>
      </c>
      <c r="G169" s="3">
        <f t="shared" ref="G169" si="87">DATE(YEAR(G168),MONTH(G168)+1,DAY(1))</f>
        <v>45627</v>
      </c>
    </row>
    <row r="170" spans="4:7" x14ac:dyDescent="0.25">
      <c r="D170" s="3">
        <f t="shared" si="83"/>
        <v>45658</v>
      </c>
      <c r="E170" s="3">
        <f t="shared" si="83"/>
        <v>45658</v>
      </c>
      <c r="F170" s="3">
        <f t="shared" si="83"/>
        <v>45658</v>
      </c>
      <c r="G170" s="3">
        <f t="shared" ref="G170" si="88">DATE(YEAR(G169),MONTH(G169)+1,DAY(1))</f>
        <v>45658</v>
      </c>
    </row>
    <row r="171" spans="4:7" x14ac:dyDescent="0.25">
      <c r="D171" s="3">
        <f t="shared" si="83"/>
        <v>45689</v>
      </c>
      <c r="E171" s="3">
        <f t="shared" si="83"/>
        <v>45689</v>
      </c>
      <c r="F171" s="3">
        <f t="shared" si="83"/>
        <v>45689</v>
      </c>
      <c r="G171" s="3">
        <f t="shared" ref="G171" si="89">DATE(YEAR(G170),MONTH(G170)+1,DAY(1))</f>
        <v>45689</v>
      </c>
    </row>
    <row r="172" spans="4:7" x14ac:dyDescent="0.25">
      <c r="D172" s="3">
        <f t="shared" si="83"/>
        <v>45717</v>
      </c>
      <c r="E172" s="3">
        <f t="shared" si="83"/>
        <v>45717</v>
      </c>
      <c r="F172" s="3">
        <f t="shared" si="83"/>
        <v>45717</v>
      </c>
      <c r="G172" s="3">
        <f t="shared" ref="G172" si="90">DATE(YEAR(G171),MONTH(G171)+1,DAY(1))</f>
        <v>45717</v>
      </c>
    </row>
    <row r="173" spans="4:7" x14ac:dyDescent="0.25">
      <c r="D173" s="3">
        <f t="shared" si="83"/>
        <v>45748</v>
      </c>
      <c r="E173" s="3">
        <f t="shared" si="83"/>
        <v>45748</v>
      </c>
      <c r="F173" s="3">
        <f t="shared" si="83"/>
        <v>45748</v>
      </c>
      <c r="G173" s="3">
        <f t="shared" ref="G173" si="91">DATE(YEAR(G172),MONTH(G172)+1,DAY(1))</f>
        <v>45748</v>
      </c>
    </row>
    <row r="174" spans="4:7" x14ac:dyDescent="0.25">
      <c r="D174" s="3">
        <f t="shared" si="83"/>
        <v>45778</v>
      </c>
      <c r="E174" s="3">
        <f t="shared" si="83"/>
        <v>45778</v>
      </c>
      <c r="F174" s="3">
        <f t="shared" si="83"/>
        <v>45778</v>
      </c>
      <c r="G174" s="3">
        <f t="shared" ref="G174" si="92">DATE(YEAR(G173),MONTH(G173)+1,DAY(1))</f>
        <v>45778</v>
      </c>
    </row>
    <row r="175" spans="4:7" x14ac:dyDescent="0.25">
      <c r="D175" s="3">
        <f t="shared" si="83"/>
        <v>45809</v>
      </c>
      <c r="E175" s="3">
        <f t="shared" si="83"/>
        <v>45809</v>
      </c>
      <c r="F175" s="3">
        <f t="shared" si="83"/>
        <v>45809</v>
      </c>
      <c r="G175" s="3">
        <f t="shared" ref="G175" si="93">DATE(YEAR(G174),MONTH(G174)+1,DAY(1))</f>
        <v>45809</v>
      </c>
    </row>
    <row r="176" spans="4:7" x14ac:dyDescent="0.25">
      <c r="D176" s="3">
        <f t="shared" si="83"/>
        <v>45839</v>
      </c>
      <c r="E176" s="3">
        <f t="shared" si="83"/>
        <v>45839</v>
      </c>
      <c r="F176" s="3">
        <f t="shared" si="83"/>
        <v>45839</v>
      </c>
      <c r="G176" s="3">
        <f t="shared" ref="G176" si="94">DATE(YEAR(G175),MONTH(G175)+1,DAY(1))</f>
        <v>45839</v>
      </c>
    </row>
    <row r="177" spans="4:7" x14ac:dyDescent="0.25">
      <c r="D177" s="3">
        <f t="shared" si="83"/>
        <v>45870</v>
      </c>
      <c r="E177" s="3">
        <f t="shared" si="83"/>
        <v>45870</v>
      </c>
      <c r="F177" s="3">
        <f t="shared" si="83"/>
        <v>45870</v>
      </c>
      <c r="G177" s="3">
        <f t="shared" ref="G177" si="95">DATE(YEAR(G176),MONTH(G176)+1,DAY(1))</f>
        <v>45870</v>
      </c>
    </row>
    <row r="178" spans="4:7" x14ac:dyDescent="0.25">
      <c r="D178" s="3">
        <f t="shared" si="83"/>
        <v>45901</v>
      </c>
      <c r="E178" s="3">
        <f t="shared" si="83"/>
        <v>45901</v>
      </c>
      <c r="F178" s="3">
        <f t="shared" si="83"/>
        <v>45901</v>
      </c>
      <c r="G178" s="3">
        <f t="shared" ref="G178" si="96">DATE(YEAR(G177),MONTH(G177)+1,DAY(1))</f>
        <v>45901</v>
      </c>
    </row>
    <row r="179" spans="4:7" x14ac:dyDescent="0.25">
      <c r="D179" s="3">
        <f t="shared" si="83"/>
        <v>45931</v>
      </c>
      <c r="E179" s="3">
        <f t="shared" si="83"/>
        <v>45931</v>
      </c>
      <c r="F179" s="3">
        <f t="shared" si="83"/>
        <v>45931</v>
      </c>
      <c r="G179" s="3">
        <f t="shared" ref="G179" si="97">DATE(YEAR(G178),MONTH(G178)+1,DAY(1))</f>
        <v>45931</v>
      </c>
    </row>
    <row r="180" spans="4:7" x14ac:dyDescent="0.25">
      <c r="D180" s="3">
        <f t="shared" si="83"/>
        <v>45962</v>
      </c>
      <c r="E180" s="3">
        <f t="shared" si="83"/>
        <v>45962</v>
      </c>
      <c r="F180" s="3">
        <f t="shared" si="83"/>
        <v>45962</v>
      </c>
      <c r="G180" s="3">
        <f t="shared" ref="G180" si="98">DATE(YEAR(G179),MONTH(G179)+1,DAY(1))</f>
        <v>45962</v>
      </c>
    </row>
    <row r="181" spans="4:7" x14ac:dyDescent="0.25">
      <c r="D181" s="3">
        <f t="shared" si="83"/>
        <v>45992</v>
      </c>
      <c r="E181" s="3">
        <f t="shared" si="83"/>
        <v>45992</v>
      </c>
      <c r="F181" s="3">
        <f t="shared" si="83"/>
        <v>45992</v>
      </c>
      <c r="G181" s="3">
        <f t="shared" ref="G181" si="99">DATE(YEAR(G180),MONTH(G180)+1,DAY(1))</f>
        <v>45992</v>
      </c>
    </row>
    <row r="182" spans="4:7" x14ac:dyDescent="0.25">
      <c r="D182" s="3">
        <f t="shared" si="83"/>
        <v>46023</v>
      </c>
      <c r="E182" s="3">
        <f t="shared" si="83"/>
        <v>46023</v>
      </c>
      <c r="F182" s="3">
        <f t="shared" si="83"/>
        <v>46023</v>
      </c>
      <c r="G182" s="3">
        <f t="shared" ref="G182" si="100">DATE(YEAR(G181),MONTH(G181)+1,DAY(1))</f>
        <v>46023</v>
      </c>
    </row>
    <row r="183" spans="4:7" x14ac:dyDescent="0.25">
      <c r="D183" s="3">
        <f t="shared" si="83"/>
        <v>46054</v>
      </c>
      <c r="E183" s="3">
        <f t="shared" si="83"/>
        <v>46054</v>
      </c>
      <c r="F183" s="3">
        <f t="shared" si="83"/>
        <v>46054</v>
      </c>
      <c r="G183" s="3">
        <f t="shared" ref="G183" si="101">DATE(YEAR(G182),MONTH(G182)+1,DAY(1))</f>
        <v>46054</v>
      </c>
    </row>
    <row r="184" spans="4:7" x14ac:dyDescent="0.25">
      <c r="D184" s="3">
        <f t="shared" si="83"/>
        <v>46082</v>
      </c>
      <c r="E184" s="3">
        <f t="shared" si="83"/>
        <v>46082</v>
      </c>
      <c r="F184" s="3">
        <f t="shared" si="83"/>
        <v>46082</v>
      </c>
      <c r="G184" s="3">
        <f t="shared" ref="G184" si="102">DATE(YEAR(G183),MONTH(G183)+1,DAY(1))</f>
        <v>46082</v>
      </c>
    </row>
    <row r="185" spans="4:7" x14ac:dyDescent="0.25">
      <c r="D185" s="3">
        <f t="shared" si="83"/>
        <v>46113</v>
      </c>
      <c r="E185" s="3">
        <f t="shared" si="83"/>
        <v>46113</v>
      </c>
      <c r="F185" s="3">
        <f t="shared" si="83"/>
        <v>46113</v>
      </c>
      <c r="G185" s="3">
        <f t="shared" ref="G185" si="103">DATE(YEAR(G184),MONTH(G184)+1,DAY(1))</f>
        <v>46113</v>
      </c>
    </row>
    <row r="186" spans="4:7" x14ac:dyDescent="0.25">
      <c r="D186" s="3">
        <f t="shared" si="83"/>
        <v>46143</v>
      </c>
      <c r="E186" s="3">
        <f t="shared" si="83"/>
        <v>46143</v>
      </c>
      <c r="F186" s="3">
        <f t="shared" si="83"/>
        <v>46143</v>
      </c>
      <c r="G186" s="3">
        <f t="shared" ref="G186" si="104">DATE(YEAR(G185),MONTH(G185)+1,DAY(1))</f>
        <v>46143</v>
      </c>
    </row>
    <row r="187" spans="4:7" x14ac:dyDescent="0.25">
      <c r="D187" s="3">
        <f t="shared" si="83"/>
        <v>46174</v>
      </c>
      <c r="E187" s="3">
        <f t="shared" si="83"/>
        <v>46174</v>
      </c>
      <c r="F187" s="3">
        <f t="shared" si="83"/>
        <v>46174</v>
      </c>
      <c r="G187" s="3">
        <f t="shared" ref="G187" si="105">DATE(YEAR(G186),MONTH(G186)+1,DAY(1))</f>
        <v>46174</v>
      </c>
    </row>
    <row r="188" spans="4:7" x14ac:dyDescent="0.25">
      <c r="D188" s="3">
        <f t="shared" si="83"/>
        <v>46204</v>
      </c>
      <c r="E188" s="3">
        <f t="shared" si="83"/>
        <v>46204</v>
      </c>
      <c r="F188" s="3">
        <f t="shared" si="83"/>
        <v>46204</v>
      </c>
      <c r="G188" s="3">
        <f t="shared" ref="G188" si="106">DATE(YEAR(G187),MONTH(G187)+1,DAY(1))</f>
        <v>46204</v>
      </c>
    </row>
    <row r="189" spans="4:7" x14ac:dyDescent="0.25">
      <c r="D189" s="3">
        <f t="shared" si="83"/>
        <v>46235</v>
      </c>
      <c r="E189" s="3">
        <f t="shared" si="83"/>
        <v>46235</v>
      </c>
      <c r="F189" s="3">
        <f t="shared" si="83"/>
        <v>46235</v>
      </c>
      <c r="G189" s="3">
        <f t="shared" ref="G189" si="107">DATE(YEAR(G188),MONTH(G188)+1,DAY(1))</f>
        <v>46235</v>
      </c>
    </row>
    <row r="190" spans="4:7" x14ac:dyDescent="0.25">
      <c r="D190" s="3">
        <f t="shared" si="83"/>
        <v>46266</v>
      </c>
      <c r="E190" s="3">
        <f t="shared" si="83"/>
        <v>46266</v>
      </c>
      <c r="F190" s="3">
        <f t="shared" si="83"/>
        <v>46266</v>
      </c>
      <c r="G190" s="3">
        <f t="shared" ref="G190" si="108">DATE(YEAR(G189),MONTH(G189)+1,DAY(1))</f>
        <v>46266</v>
      </c>
    </row>
    <row r="191" spans="4:7" x14ac:dyDescent="0.25">
      <c r="D191" s="3">
        <f t="shared" si="83"/>
        <v>46296</v>
      </c>
      <c r="E191" s="3">
        <f t="shared" si="83"/>
        <v>46296</v>
      </c>
      <c r="F191" s="3">
        <f t="shared" si="83"/>
        <v>46296</v>
      </c>
      <c r="G191" s="3">
        <f t="shared" ref="G191" si="109">DATE(YEAR(G190),MONTH(G190)+1,DAY(1))</f>
        <v>46296</v>
      </c>
    </row>
    <row r="192" spans="4:7" x14ac:dyDescent="0.25">
      <c r="D192" s="3">
        <f t="shared" si="83"/>
        <v>46327</v>
      </c>
      <c r="E192" s="3">
        <f t="shared" si="83"/>
        <v>46327</v>
      </c>
      <c r="F192" s="3">
        <f t="shared" si="83"/>
        <v>46327</v>
      </c>
      <c r="G192" s="3">
        <f t="shared" ref="G192" si="110">DATE(YEAR(G191),MONTH(G191)+1,DAY(1))</f>
        <v>46327</v>
      </c>
    </row>
    <row r="193" spans="4:7" x14ac:dyDescent="0.25">
      <c r="D193" s="3">
        <f t="shared" si="83"/>
        <v>46357</v>
      </c>
      <c r="E193" s="3">
        <f t="shared" si="83"/>
        <v>46357</v>
      </c>
      <c r="F193" s="3">
        <f t="shared" si="83"/>
        <v>46357</v>
      </c>
      <c r="G193" s="3">
        <f t="shared" ref="G193" si="111">DATE(YEAR(G192),MONTH(G192)+1,DAY(1))</f>
        <v>46357</v>
      </c>
    </row>
    <row r="194" spans="4:7" x14ac:dyDescent="0.25">
      <c r="D194" s="3">
        <f t="shared" si="83"/>
        <v>46388</v>
      </c>
      <c r="E194" s="3">
        <f t="shared" si="83"/>
        <v>46388</v>
      </c>
      <c r="F194" s="3">
        <f t="shared" si="83"/>
        <v>46388</v>
      </c>
      <c r="G194" s="3">
        <f t="shared" ref="G194" si="112">DATE(YEAR(G193),MONTH(G193)+1,DAY(1))</f>
        <v>46388</v>
      </c>
    </row>
    <row r="195" spans="4:7" x14ac:dyDescent="0.25">
      <c r="D195" s="3">
        <f t="shared" si="83"/>
        <v>46419</v>
      </c>
      <c r="E195" s="3">
        <f t="shared" si="83"/>
        <v>46419</v>
      </c>
      <c r="F195" s="3">
        <f t="shared" si="83"/>
        <v>46419</v>
      </c>
      <c r="G195" s="3">
        <f t="shared" ref="G195" si="113">DATE(YEAR(G194),MONTH(G194)+1,DAY(1))</f>
        <v>46419</v>
      </c>
    </row>
    <row r="196" spans="4:7" x14ac:dyDescent="0.25">
      <c r="D196" s="3">
        <f t="shared" si="83"/>
        <v>46447</v>
      </c>
      <c r="E196" s="3">
        <f t="shared" si="83"/>
        <v>46447</v>
      </c>
      <c r="F196" s="3">
        <f t="shared" si="83"/>
        <v>46447</v>
      </c>
      <c r="G196" s="3">
        <f t="shared" ref="G196" si="114">DATE(YEAR(G195),MONTH(G195)+1,DAY(1))</f>
        <v>46447</v>
      </c>
    </row>
    <row r="197" spans="4:7" x14ac:dyDescent="0.25">
      <c r="D197" s="3">
        <f t="shared" si="83"/>
        <v>46478</v>
      </c>
      <c r="E197" s="3">
        <f t="shared" si="83"/>
        <v>46478</v>
      </c>
      <c r="F197" s="3">
        <f t="shared" si="83"/>
        <v>46478</v>
      </c>
      <c r="G197" s="3">
        <f t="shared" ref="G197" si="115">DATE(YEAR(G196),MONTH(G196)+1,DAY(1))</f>
        <v>46478</v>
      </c>
    </row>
    <row r="198" spans="4:7" x14ac:dyDescent="0.25">
      <c r="D198" s="3">
        <f t="shared" si="83"/>
        <v>46508</v>
      </c>
      <c r="E198" s="3">
        <f t="shared" si="83"/>
        <v>46508</v>
      </c>
      <c r="F198" s="3">
        <f t="shared" si="83"/>
        <v>46508</v>
      </c>
      <c r="G198" s="3">
        <f t="shared" ref="G198" si="116">DATE(YEAR(G197),MONTH(G197)+1,DAY(1))</f>
        <v>46508</v>
      </c>
    </row>
    <row r="199" spans="4:7" x14ac:dyDescent="0.25">
      <c r="D199" s="3">
        <f t="shared" si="83"/>
        <v>46539</v>
      </c>
      <c r="E199" s="3">
        <f t="shared" si="83"/>
        <v>46539</v>
      </c>
      <c r="F199" s="3">
        <f t="shared" si="83"/>
        <v>46539</v>
      </c>
      <c r="G199" s="3">
        <f t="shared" ref="G199" si="117">DATE(YEAR(G198),MONTH(G198)+1,DAY(1))</f>
        <v>46539</v>
      </c>
    </row>
    <row r="200" spans="4:7" x14ac:dyDescent="0.25">
      <c r="D200" s="3">
        <f t="shared" si="83"/>
        <v>46569</v>
      </c>
      <c r="E200" s="3">
        <f t="shared" si="83"/>
        <v>46569</v>
      </c>
      <c r="F200" s="3">
        <f t="shared" si="83"/>
        <v>46569</v>
      </c>
      <c r="G200" s="3">
        <f t="shared" ref="G200" si="118">DATE(YEAR(G199),MONTH(G199)+1,DAY(1))</f>
        <v>46569</v>
      </c>
    </row>
    <row r="201" spans="4:7" x14ac:dyDescent="0.25">
      <c r="D201" s="3">
        <f t="shared" si="83"/>
        <v>46600</v>
      </c>
      <c r="E201" s="3">
        <f t="shared" si="83"/>
        <v>46600</v>
      </c>
      <c r="F201" s="3">
        <f t="shared" si="83"/>
        <v>46600</v>
      </c>
      <c r="G201" s="3">
        <f t="shared" ref="G201" si="119">DATE(YEAR(G200),MONTH(G200)+1,DAY(1))</f>
        <v>46600</v>
      </c>
    </row>
    <row r="202" spans="4:7" x14ac:dyDescent="0.25">
      <c r="D202" s="3">
        <f t="shared" si="83"/>
        <v>46631</v>
      </c>
      <c r="E202" s="3">
        <f t="shared" si="83"/>
        <v>46631</v>
      </c>
      <c r="F202" s="3">
        <f t="shared" si="83"/>
        <v>46631</v>
      </c>
      <c r="G202" s="3">
        <f t="shared" ref="G202" si="120">DATE(YEAR(G201),MONTH(G201)+1,DAY(1))</f>
        <v>46631</v>
      </c>
    </row>
    <row r="203" spans="4:7" x14ac:dyDescent="0.25">
      <c r="D203" s="3">
        <f t="shared" si="83"/>
        <v>46661</v>
      </c>
      <c r="E203" s="3">
        <f t="shared" si="83"/>
        <v>46661</v>
      </c>
      <c r="F203" s="3">
        <f t="shared" si="83"/>
        <v>46661</v>
      </c>
      <c r="G203" s="3">
        <f t="shared" ref="G203" si="121">DATE(YEAR(G202),MONTH(G202)+1,DAY(1))</f>
        <v>46661</v>
      </c>
    </row>
    <row r="204" spans="4:7" x14ac:dyDescent="0.25">
      <c r="D204" s="3">
        <f t="shared" si="83"/>
        <v>46692</v>
      </c>
      <c r="E204" s="3">
        <f t="shared" si="83"/>
        <v>46692</v>
      </c>
      <c r="F204" s="3">
        <f t="shared" si="83"/>
        <v>46692</v>
      </c>
      <c r="G204" s="3">
        <f t="shared" ref="G204" si="122">DATE(YEAR(G203),MONTH(G203)+1,DAY(1))</f>
        <v>46692</v>
      </c>
    </row>
    <row r="205" spans="4:7" x14ac:dyDescent="0.25">
      <c r="D205" s="3">
        <f t="shared" si="83"/>
        <v>46722</v>
      </c>
      <c r="E205" s="3">
        <f t="shared" si="83"/>
        <v>46722</v>
      </c>
      <c r="F205" s="3">
        <f t="shared" si="83"/>
        <v>46722</v>
      </c>
      <c r="G205" s="3">
        <f t="shared" ref="G205" si="123">DATE(YEAR(G204),MONTH(G204)+1,DAY(1))</f>
        <v>46722</v>
      </c>
    </row>
    <row r="206" spans="4:7" x14ac:dyDescent="0.25">
      <c r="D206" s="3">
        <f t="shared" si="83"/>
        <v>46753</v>
      </c>
      <c r="E206" s="3">
        <f t="shared" si="83"/>
        <v>46753</v>
      </c>
      <c r="F206" s="3">
        <f t="shared" si="83"/>
        <v>46753</v>
      </c>
      <c r="G206" s="3">
        <f t="shared" ref="G206" si="124">DATE(YEAR(G205),MONTH(G205)+1,DAY(1))</f>
        <v>46753</v>
      </c>
    </row>
    <row r="207" spans="4:7" x14ac:dyDescent="0.25">
      <c r="D207" s="3">
        <f t="shared" si="83"/>
        <v>46784</v>
      </c>
      <c r="E207" s="3">
        <f t="shared" si="83"/>
        <v>46784</v>
      </c>
      <c r="F207" s="3">
        <f t="shared" si="83"/>
        <v>46784</v>
      </c>
      <c r="G207" s="3">
        <f t="shared" ref="G207" si="125">DATE(YEAR(G206),MONTH(G206)+1,DAY(1))</f>
        <v>46784</v>
      </c>
    </row>
    <row r="208" spans="4:7" x14ac:dyDescent="0.25">
      <c r="D208" s="3">
        <f t="shared" si="83"/>
        <v>46813</v>
      </c>
      <c r="E208" s="3">
        <f t="shared" si="83"/>
        <v>46813</v>
      </c>
      <c r="F208" s="3">
        <f t="shared" si="83"/>
        <v>46813</v>
      </c>
      <c r="G208" s="3">
        <f t="shared" ref="G208" si="126">DATE(YEAR(G207),MONTH(G207)+1,DAY(1))</f>
        <v>46813</v>
      </c>
    </row>
    <row r="209" spans="4:7" x14ac:dyDescent="0.25">
      <c r="D209" s="3">
        <f t="shared" si="83"/>
        <v>46844</v>
      </c>
      <c r="E209" s="3">
        <f t="shared" si="83"/>
        <v>46844</v>
      </c>
      <c r="F209" s="3">
        <f t="shared" si="83"/>
        <v>46844</v>
      </c>
      <c r="G209" s="3">
        <f t="shared" ref="G209" si="127">DATE(YEAR(G208),MONTH(G208)+1,DAY(1))</f>
        <v>46844</v>
      </c>
    </row>
    <row r="210" spans="4:7" x14ac:dyDescent="0.25">
      <c r="D210" s="3">
        <f t="shared" si="83"/>
        <v>46874</v>
      </c>
      <c r="E210" s="3">
        <f t="shared" si="83"/>
        <v>46874</v>
      </c>
      <c r="F210" s="3">
        <f t="shared" si="83"/>
        <v>46874</v>
      </c>
      <c r="G210" s="3">
        <f t="shared" ref="G210" si="128">DATE(YEAR(G209),MONTH(G209)+1,DAY(1))</f>
        <v>46874</v>
      </c>
    </row>
    <row r="211" spans="4:7" x14ac:dyDescent="0.25">
      <c r="D211" s="3">
        <f t="shared" si="83"/>
        <v>46905</v>
      </c>
      <c r="E211" s="3">
        <f t="shared" si="83"/>
        <v>46905</v>
      </c>
      <c r="F211" s="3">
        <f t="shared" si="83"/>
        <v>46905</v>
      </c>
      <c r="G211" s="3">
        <f t="shared" ref="G211" si="129">DATE(YEAR(G210),MONTH(G210)+1,DAY(1))</f>
        <v>46905</v>
      </c>
    </row>
    <row r="212" spans="4:7" x14ac:dyDescent="0.25">
      <c r="D212" s="3">
        <f t="shared" si="83"/>
        <v>46935</v>
      </c>
      <c r="E212" s="3">
        <f t="shared" si="83"/>
        <v>46935</v>
      </c>
      <c r="F212" s="3">
        <f t="shared" si="83"/>
        <v>46935</v>
      </c>
      <c r="G212" s="3">
        <f t="shared" ref="G212" si="130">DATE(YEAR(G211),MONTH(G211)+1,DAY(1))</f>
        <v>46935</v>
      </c>
    </row>
    <row r="213" spans="4:7" x14ac:dyDescent="0.25">
      <c r="D213" s="3">
        <f t="shared" si="83"/>
        <v>46966</v>
      </c>
      <c r="E213" s="3">
        <f t="shared" si="83"/>
        <v>46966</v>
      </c>
      <c r="F213" s="3">
        <f t="shared" si="83"/>
        <v>46966</v>
      </c>
      <c r="G213" s="3">
        <f t="shared" ref="G213" si="131">DATE(YEAR(G212),MONTH(G212)+1,DAY(1))</f>
        <v>46966</v>
      </c>
    </row>
    <row r="214" spans="4:7" x14ac:dyDescent="0.25">
      <c r="D214" s="3">
        <f t="shared" si="83"/>
        <v>46997</v>
      </c>
      <c r="E214" s="3">
        <f t="shared" si="83"/>
        <v>46997</v>
      </c>
      <c r="F214" s="3">
        <f t="shared" si="83"/>
        <v>46997</v>
      </c>
      <c r="G214" s="3">
        <f t="shared" ref="G214" si="132">DATE(YEAR(G213),MONTH(G213)+1,DAY(1))</f>
        <v>46997</v>
      </c>
    </row>
    <row r="215" spans="4:7" x14ac:dyDescent="0.25">
      <c r="D215" s="3">
        <f t="shared" si="83"/>
        <v>47027</v>
      </c>
      <c r="E215" s="3">
        <f t="shared" si="83"/>
        <v>47027</v>
      </c>
      <c r="F215" s="3">
        <f t="shared" si="83"/>
        <v>47027</v>
      </c>
      <c r="G215" s="3">
        <f t="shared" ref="G215" si="133">DATE(YEAR(G214),MONTH(G214)+1,DAY(1))</f>
        <v>47027</v>
      </c>
    </row>
    <row r="216" spans="4:7" x14ac:dyDescent="0.25">
      <c r="D216" s="3">
        <f t="shared" si="83"/>
        <v>47058</v>
      </c>
      <c r="E216" s="3">
        <f t="shared" si="83"/>
        <v>47058</v>
      </c>
      <c r="F216" s="3">
        <f t="shared" si="83"/>
        <v>47058</v>
      </c>
      <c r="G216" s="3">
        <f t="shared" ref="G216" si="134">DATE(YEAR(G215),MONTH(G215)+1,DAY(1))</f>
        <v>47058</v>
      </c>
    </row>
    <row r="217" spans="4:7" x14ac:dyDescent="0.25">
      <c r="D217" s="3">
        <f t="shared" si="83"/>
        <v>47088</v>
      </c>
      <c r="E217" s="3">
        <f t="shared" si="83"/>
        <v>47088</v>
      </c>
      <c r="F217" s="3">
        <f t="shared" si="83"/>
        <v>47088</v>
      </c>
      <c r="G217" s="3">
        <f t="shared" ref="G217" si="135">DATE(YEAR(G216),MONTH(G216)+1,DAY(1))</f>
        <v>47088</v>
      </c>
    </row>
    <row r="218" spans="4:7" x14ac:dyDescent="0.25">
      <c r="D218" s="3">
        <f t="shared" si="83"/>
        <v>47119</v>
      </c>
      <c r="E218" s="3">
        <f t="shared" si="83"/>
        <v>47119</v>
      </c>
      <c r="F218" s="3">
        <f t="shared" si="83"/>
        <v>47119</v>
      </c>
      <c r="G218" s="3">
        <f t="shared" ref="G218" si="136">DATE(YEAR(G217),MONTH(G217)+1,DAY(1))</f>
        <v>47119</v>
      </c>
    </row>
    <row r="219" spans="4:7" x14ac:dyDescent="0.25">
      <c r="D219" s="3">
        <f t="shared" si="83"/>
        <v>47150</v>
      </c>
      <c r="E219" s="3">
        <f t="shared" si="83"/>
        <v>47150</v>
      </c>
      <c r="F219" s="3">
        <f t="shared" si="83"/>
        <v>47150</v>
      </c>
      <c r="G219" s="3">
        <f t="shared" ref="G219" si="137">DATE(YEAR(G218),MONTH(G218)+1,DAY(1))</f>
        <v>47150</v>
      </c>
    </row>
    <row r="220" spans="4:7" x14ac:dyDescent="0.25">
      <c r="D220" s="3">
        <f t="shared" si="83"/>
        <v>47178</v>
      </c>
      <c r="E220" s="3">
        <f t="shared" si="83"/>
        <v>47178</v>
      </c>
      <c r="F220" s="3">
        <f t="shared" si="83"/>
        <v>47178</v>
      </c>
      <c r="G220" s="3">
        <f t="shared" ref="G220" si="138">DATE(YEAR(G219),MONTH(G219)+1,DAY(1))</f>
        <v>47178</v>
      </c>
    </row>
    <row r="221" spans="4:7" x14ac:dyDescent="0.25">
      <c r="D221" s="3">
        <f t="shared" si="83"/>
        <v>47209</v>
      </c>
      <c r="E221" s="3">
        <f t="shared" si="83"/>
        <v>47209</v>
      </c>
      <c r="F221" s="3">
        <f t="shared" si="83"/>
        <v>47209</v>
      </c>
      <c r="G221" s="3">
        <f t="shared" ref="G221" si="139">DATE(YEAR(G220),MONTH(G220)+1,DAY(1))</f>
        <v>47209</v>
      </c>
    </row>
    <row r="222" spans="4:7" x14ac:dyDescent="0.25">
      <c r="D222" s="3">
        <f t="shared" si="83"/>
        <v>47239</v>
      </c>
      <c r="E222" s="3">
        <f t="shared" si="83"/>
        <v>47239</v>
      </c>
      <c r="F222" s="3">
        <f t="shared" si="83"/>
        <v>47239</v>
      </c>
      <c r="G222" s="3">
        <f t="shared" ref="G222" si="140">DATE(YEAR(G221),MONTH(G221)+1,DAY(1))</f>
        <v>47239</v>
      </c>
    </row>
    <row r="223" spans="4:7" x14ac:dyDescent="0.25">
      <c r="D223" s="3">
        <f t="shared" si="83"/>
        <v>47270</v>
      </c>
      <c r="E223" s="3">
        <f t="shared" si="83"/>
        <v>47270</v>
      </c>
      <c r="F223" s="3">
        <f t="shared" si="83"/>
        <v>47270</v>
      </c>
      <c r="G223" s="3">
        <f t="shared" ref="G223" si="141">DATE(YEAR(G222),MONTH(G222)+1,DAY(1))</f>
        <v>47270</v>
      </c>
    </row>
    <row r="224" spans="4:7" x14ac:dyDescent="0.25">
      <c r="D224" s="3">
        <f t="shared" si="83"/>
        <v>47300</v>
      </c>
      <c r="E224" s="3">
        <f t="shared" si="83"/>
        <v>47300</v>
      </c>
      <c r="F224" s="3">
        <f t="shared" si="83"/>
        <v>47300</v>
      </c>
      <c r="G224" s="3">
        <f t="shared" ref="G224" si="142">DATE(YEAR(G223),MONTH(G223)+1,DAY(1))</f>
        <v>47300</v>
      </c>
    </row>
    <row r="225" spans="4:7" x14ac:dyDescent="0.25">
      <c r="D225" s="3">
        <f t="shared" si="83"/>
        <v>47331</v>
      </c>
      <c r="E225" s="3">
        <f t="shared" si="83"/>
        <v>47331</v>
      </c>
      <c r="F225" s="3">
        <f t="shared" si="83"/>
        <v>47331</v>
      </c>
      <c r="G225" s="3">
        <f t="shared" ref="G225" si="143">DATE(YEAR(G224),MONTH(G224)+1,DAY(1))</f>
        <v>47331</v>
      </c>
    </row>
    <row r="226" spans="4:7" x14ac:dyDescent="0.25">
      <c r="D226" s="3">
        <f t="shared" si="83"/>
        <v>47362</v>
      </c>
      <c r="E226" s="3">
        <f t="shared" si="83"/>
        <v>47362</v>
      </c>
      <c r="F226" s="3">
        <f t="shared" si="83"/>
        <v>47362</v>
      </c>
      <c r="G226" s="3">
        <f t="shared" ref="G226" si="144">DATE(YEAR(G225),MONTH(G225)+1,DAY(1))</f>
        <v>47362</v>
      </c>
    </row>
    <row r="227" spans="4:7" x14ac:dyDescent="0.25">
      <c r="D227" s="3">
        <f t="shared" si="83"/>
        <v>47392</v>
      </c>
      <c r="E227" s="3">
        <f t="shared" si="83"/>
        <v>47392</v>
      </c>
      <c r="F227" s="3">
        <f t="shared" si="83"/>
        <v>47392</v>
      </c>
      <c r="G227" s="3">
        <f t="shared" ref="G227" si="145">DATE(YEAR(G226),MONTH(G226)+1,DAY(1))</f>
        <v>47392</v>
      </c>
    </row>
    <row r="228" spans="4:7" x14ac:dyDescent="0.25">
      <c r="D228" s="3">
        <f t="shared" si="83"/>
        <v>47423</v>
      </c>
      <c r="E228" s="3">
        <f t="shared" si="83"/>
        <v>47423</v>
      </c>
      <c r="F228" s="3">
        <f t="shared" si="83"/>
        <v>47423</v>
      </c>
      <c r="G228" s="3">
        <f t="shared" ref="G228" si="146">DATE(YEAR(G227),MONTH(G227)+1,DAY(1))</f>
        <v>47423</v>
      </c>
    </row>
    <row r="229" spans="4:7" x14ac:dyDescent="0.25">
      <c r="D229" s="3">
        <f t="shared" si="83"/>
        <v>47453</v>
      </c>
      <c r="E229" s="3">
        <f t="shared" si="83"/>
        <v>47453</v>
      </c>
      <c r="F229" s="3">
        <f t="shared" si="83"/>
        <v>47453</v>
      </c>
      <c r="G229" s="3">
        <f t="shared" ref="G229" si="147">DATE(YEAR(G228),MONTH(G228)+1,DAY(1))</f>
        <v>47453</v>
      </c>
    </row>
    <row r="230" spans="4:7" x14ac:dyDescent="0.25">
      <c r="D230" s="3">
        <f t="shared" ref="D230:F293" si="148">DATE(YEAR(D229),MONTH(D229)+1,DAY(1))</f>
        <v>47484</v>
      </c>
      <c r="E230" s="3">
        <f t="shared" si="148"/>
        <v>47484</v>
      </c>
      <c r="F230" s="3">
        <f t="shared" si="148"/>
        <v>47484</v>
      </c>
      <c r="G230" s="3">
        <f t="shared" ref="G230" si="149">DATE(YEAR(G229),MONTH(G229)+1,DAY(1))</f>
        <v>47484</v>
      </c>
    </row>
    <row r="231" spans="4:7" x14ac:dyDescent="0.25">
      <c r="D231" s="3">
        <f t="shared" si="148"/>
        <v>47515</v>
      </c>
      <c r="E231" s="3">
        <f t="shared" si="148"/>
        <v>47515</v>
      </c>
      <c r="F231" s="3">
        <f t="shared" si="148"/>
        <v>47515</v>
      </c>
      <c r="G231" s="3">
        <f t="shared" ref="G231" si="150">DATE(YEAR(G230),MONTH(G230)+1,DAY(1))</f>
        <v>47515</v>
      </c>
    </row>
    <row r="232" spans="4:7" x14ac:dyDescent="0.25">
      <c r="D232" s="3">
        <f t="shared" si="148"/>
        <v>47543</v>
      </c>
      <c r="E232" s="3">
        <f t="shared" si="148"/>
        <v>47543</v>
      </c>
      <c r="F232" s="3">
        <f t="shared" si="148"/>
        <v>47543</v>
      </c>
      <c r="G232" s="3">
        <f t="shared" ref="G232" si="151">DATE(YEAR(G231),MONTH(G231)+1,DAY(1))</f>
        <v>47543</v>
      </c>
    </row>
    <row r="233" spans="4:7" x14ac:dyDescent="0.25">
      <c r="D233" s="3">
        <f t="shared" si="148"/>
        <v>47574</v>
      </c>
      <c r="E233" s="3">
        <f t="shared" si="148"/>
        <v>47574</v>
      </c>
      <c r="F233" s="3">
        <f t="shared" si="148"/>
        <v>47574</v>
      </c>
      <c r="G233" s="3">
        <f t="shared" ref="G233" si="152">DATE(YEAR(G232),MONTH(G232)+1,DAY(1))</f>
        <v>47574</v>
      </c>
    </row>
    <row r="234" spans="4:7" x14ac:dyDescent="0.25">
      <c r="D234" s="3">
        <f t="shared" si="148"/>
        <v>47604</v>
      </c>
      <c r="E234" s="3">
        <f t="shared" si="148"/>
        <v>47604</v>
      </c>
      <c r="F234" s="3">
        <f t="shared" si="148"/>
        <v>47604</v>
      </c>
      <c r="G234" s="3">
        <f t="shared" ref="G234" si="153">DATE(YEAR(G233),MONTH(G233)+1,DAY(1))</f>
        <v>47604</v>
      </c>
    </row>
    <row r="235" spans="4:7" x14ac:dyDescent="0.25">
      <c r="D235" s="3">
        <f t="shared" si="148"/>
        <v>47635</v>
      </c>
      <c r="E235" s="3">
        <f t="shared" si="148"/>
        <v>47635</v>
      </c>
      <c r="F235" s="3">
        <f t="shared" si="148"/>
        <v>47635</v>
      </c>
      <c r="G235" s="3">
        <f t="shared" ref="G235" si="154">DATE(YEAR(G234),MONTH(G234)+1,DAY(1))</f>
        <v>47635</v>
      </c>
    </row>
    <row r="236" spans="4:7" x14ac:dyDescent="0.25">
      <c r="D236" s="3">
        <f t="shared" si="148"/>
        <v>47665</v>
      </c>
      <c r="E236" s="3">
        <f t="shared" si="148"/>
        <v>47665</v>
      </c>
      <c r="F236" s="3">
        <f t="shared" si="148"/>
        <v>47665</v>
      </c>
      <c r="G236" s="3">
        <f t="shared" ref="G236" si="155">DATE(YEAR(G235),MONTH(G235)+1,DAY(1))</f>
        <v>47665</v>
      </c>
    </row>
    <row r="237" spans="4:7" x14ac:dyDescent="0.25">
      <c r="D237" s="3">
        <f t="shared" si="148"/>
        <v>47696</v>
      </c>
      <c r="E237" s="3">
        <f t="shared" si="148"/>
        <v>47696</v>
      </c>
      <c r="F237" s="3">
        <f t="shared" si="148"/>
        <v>47696</v>
      </c>
      <c r="G237" s="3">
        <f t="shared" ref="G237" si="156">DATE(YEAR(G236),MONTH(G236)+1,DAY(1))</f>
        <v>47696</v>
      </c>
    </row>
    <row r="238" spans="4:7" x14ac:dyDescent="0.25">
      <c r="D238" s="3">
        <f t="shared" si="148"/>
        <v>47727</v>
      </c>
      <c r="E238" s="3">
        <f t="shared" si="148"/>
        <v>47727</v>
      </c>
      <c r="F238" s="3">
        <f t="shared" si="148"/>
        <v>47727</v>
      </c>
      <c r="G238" s="3">
        <f t="shared" ref="G238" si="157">DATE(YEAR(G237),MONTH(G237)+1,DAY(1))</f>
        <v>47727</v>
      </c>
    </row>
    <row r="239" spans="4:7" x14ac:dyDescent="0.25">
      <c r="D239" s="3">
        <f t="shared" si="148"/>
        <v>47757</v>
      </c>
      <c r="E239" s="3">
        <f t="shared" si="148"/>
        <v>47757</v>
      </c>
      <c r="F239" s="3">
        <f t="shared" si="148"/>
        <v>47757</v>
      </c>
      <c r="G239" s="3">
        <f t="shared" ref="G239" si="158">DATE(YEAR(G238),MONTH(G238)+1,DAY(1))</f>
        <v>47757</v>
      </c>
    </row>
    <row r="240" spans="4:7" x14ac:dyDescent="0.25">
      <c r="D240" s="3">
        <f t="shared" si="148"/>
        <v>47788</v>
      </c>
      <c r="E240" s="3">
        <f t="shared" si="148"/>
        <v>47788</v>
      </c>
      <c r="F240" s="3">
        <f t="shared" si="148"/>
        <v>47788</v>
      </c>
      <c r="G240" s="3">
        <f t="shared" ref="G240" si="159">DATE(YEAR(G239),MONTH(G239)+1,DAY(1))</f>
        <v>47788</v>
      </c>
    </row>
    <row r="241" spans="4:7" x14ac:dyDescent="0.25">
      <c r="D241" s="3">
        <f t="shared" si="148"/>
        <v>47818</v>
      </c>
      <c r="E241" s="3">
        <f t="shared" si="148"/>
        <v>47818</v>
      </c>
      <c r="F241" s="3">
        <f t="shared" si="148"/>
        <v>47818</v>
      </c>
      <c r="G241" s="3">
        <f t="shared" ref="G241" si="160">DATE(YEAR(G240),MONTH(G240)+1,DAY(1))</f>
        <v>47818</v>
      </c>
    </row>
    <row r="242" spans="4:7" x14ac:dyDescent="0.25">
      <c r="D242" s="3">
        <f t="shared" si="148"/>
        <v>47849</v>
      </c>
      <c r="E242" s="3">
        <f t="shared" si="148"/>
        <v>47849</v>
      </c>
      <c r="F242" s="3">
        <f t="shared" si="148"/>
        <v>47849</v>
      </c>
      <c r="G242" s="3">
        <f t="shared" ref="G242" si="161">DATE(YEAR(G241),MONTH(G241)+1,DAY(1))</f>
        <v>47849</v>
      </c>
    </row>
    <row r="243" spans="4:7" x14ac:dyDescent="0.25">
      <c r="D243" s="3">
        <f t="shared" si="148"/>
        <v>47880</v>
      </c>
      <c r="E243" s="3">
        <f t="shared" si="148"/>
        <v>47880</v>
      </c>
      <c r="F243" s="3">
        <f t="shared" si="148"/>
        <v>47880</v>
      </c>
      <c r="G243" s="3">
        <f t="shared" ref="G243" si="162">DATE(YEAR(G242),MONTH(G242)+1,DAY(1))</f>
        <v>47880</v>
      </c>
    </row>
    <row r="244" spans="4:7" x14ac:dyDescent="0.25">
      <c r="D244" s="3">
        <f t="shared" si="148"/>
        <v>47908</v>
      </c>
      <c r="E244" s="3">
        <f t="shared" si="148"/>
        <v>47908</v>
      </c>
      <c r="F244" s="3">
        <f t="shared" si="148"/>
        <v>47908</v>
      </c>
      <c r="G244" s="3">
        <f t="shared" ref="G244" si="163">DATE(YEAR(G243),MONTH(G243)+1,DAY(1))</f>
        <v>47908</v>
      </c>
    </row>
    <row r="245" spans="4:7" x14ac:dyDescent="0.25">
      <c r="D245" s="3">
        <f t="shared" si="148"/>
        <v>47939</v>
      </c>
      <c r="E245" s="3">
        <f t="shared" si="148"/>
        <v>47939</v>
      </c>
      <c r="F245" s="3">
        <f t="shared" si="148"/>
        <v>47939</v>
      </c>
      <c r="G245" s="3">
        <f t="shared" ref="G245" si="164">DATE(YEAR(G244),MONTH(G244)+1,DAY(1))</f>
        <v>47939</v>
      </c>
    </row>
    <row r="246" spans="4:7" x14ac:dyDescent="0.25">
      <c r="D246" s="3">
        <f t="shared" si="148"/>
        <v>47969</v>
      </c>
      <c r="E246" s="3">
        <f t="shared" si="148"/>
        <v>47969</v>
      </c>
      <c r="F246" s="3">
        <f t="shared" si="148"/>
        <v>47969</v>
      </c>
      <c r="G246" s="3">
        <f t="shared" ref="G246" si="165">DATE(YEAR(G245),MONTH(G245)+1,DAY(1))</f>
        <v>47969</v>
      </c>
    </row>
    <row r="247" spans="4:7" x14ac:dyDescent="0.25">
      <c r="D247" s="3">
        <f t="shared" si="148"/>
        <v>48000</v>
      </c>
      <c r="E247" s="3">
        <f t="shared" si="148"/>
        <v>48000</v>
      </c>
      <c r="F247" s="3">
        <f t="shared" si="148"/>
        <v>48000</v>
      </c>
      <c r="G247" s="3">
        <f t="shared" ref="G247" si="166">DATE(YEAR(G246),MONTH(G246)+1,DAY(1))</f>
        <v>48000</v>
      </c>
    </row>
    <row r="248" spans="4:7" x14ac:dyDescent="0.25">
      <c r="D248" s="3">
        <f t="shared" si="148"/>
        <v>48030</v>
      </c>
      <c r="E248" s="3">
        <f t="shared" si="148"/>
        <v>48030</v>
      </c>
      <c r="F248" s="3">
        <f t="shared" si="148"/>
        <v>48030</v>
      </c>
      <c r="G248" s="3">
        <f t="shared" ref="G248" si="167">DATE(YEAR(G247),MONTH(G247)+1,DAY(1))</f>
        <v>48030</v>
      </c>
    </row>
    <row r="249" spans="4:7" x14ac:dyDescent="0.25">
      <c r="D249" s="3">
        <f t="shared" si="148"/>
        <v>48061</v>
      </c>
      <c r="E249" s="3">
        <f t="shared" si="148"/>
        <v>48061</v>
      </c>
      <c r="F249" s="3">
        <f t="shared" si="148"/>
        <v>48061</v>
      </c>
      <c r="G249" s="3">
        <f t="shared" ref="G249" si="168">DATE(YEAR(G248),MONTH(G248)+1,DAY(1))</f>
        <v>48061</v>
      </c>
    </row>
    <row r="250" spans="4:7" x14ac:dyDescent="0.25">
      <c r="D250" s="3">
        <f t="shared" si="148"/>
        <v>48092</v>
      </c>
      <c r="E250" s="3">
        <f t="shared" si="148"/>
        <v>48092</v>
      </c>
      <c r="F250" s="3">
        <f t="shared" si="148"/>
        <v>48092</v>
      </c>
      <c r="G250" s="3">
        <f t="shared" ref="G250" si="169">DATE(YEAR(G249),MONTH(G249)+1,DAY(1))</f>
        <v>48092</v>
      </c>
    </row>
    <row r="251" spans="4:7" x14ac:dyDescent="0.25">
      <c r="D251" s="3">
        <f t="shared" si="148"/>
        <v>48122</v>
      </c>
      <c r="E251" s="3">
        <f t="shared" si="148"/>
        <v>48122</v>
      </c>
      <c r="F251" s="3">
        <f t="shared" si="148"/>
        <v>48122</v>
      </c>
      <c r="G251" s="3">
        <f t="shared" ref="G251" si="170">DATE(YEAR(G250),MONTH(G250)+1,DAY(1))</f>
        <v>48122</v>
      </c>
    </row>
    <row r="252" spans="4:7" x14ac:dyDescent="0.25">
      <c r="D252" s="3">
        <f t="shared" si="148"/>
        <v>48153</v>
      </c>
      <c r="E252" s="3">
        <f t="shared" si="148"/>
        <v>48153</v>
      </c>
      <c r="F252" s="3">
        <f t="shared" si="148"/>
        <v>48153</v>
      </c>
      <c r="G252" s="3">
        <f t="shared" ref="G252" si="171">DATE(YEAR(G251),MONTH(G251)+1,DAY(1))</f>
        <v>48153</v>
      </c>
    </row>
    <row r="253" spans="4:7" x14ac:dyDescent="0.25">
      <c r="D253" s="3">
        <f t="shared" si="148"/>
        <v>48183</v>
      </c>
      <c r="E253" s="3">
        <f t="shared" si="148"/>
        <v>48183</v>
      </c>
      <c r="F253" s="3">
        <f t="shared" si="148"/>
        <v>48183</v>
      </c>
      <c r="G253" s="3">
        <f t="shared" ref="G253" si="172">DATE(YEAR(G252),MONTH(G252)+1,DAY(1))</f>
        <v>48183</v>
      </c>
    </row>
    <row r="254" spans="4:7" x14ac:dyDescent="0.25">
      <c r="D254" s="3">
        <f t="shared" si="148"/>
        <v>48214</v>
      </c>
      <c r="E254" s="3">
        <f t="shared" si="148"/>
        <v>48214</v>
      </c>
      <c r="F254" s="3">
        <f t="shared" si="148"/>
        <v>48214</v>
      </c>
      <c r="G254" s="3">
        <f t="shared" ref="G254" si="173">DATE(YEAR(G253),MONTH(G253)+1,DAY(1))</f>
        <v>48214</v>
      </c>
    </row>
    <row r="255" spans="4:7" x14ac:dyDescent="0.25">
      <c r="D255" s="3">
        <f t="shared" si="148"/>
        <v>48245</v>
      </c>
      <c r="E255" s="3">
        <f t="shared" si="148"/>
        <v>48245</v>
      </c>
      <c r="F255" s="3">
        <f t="shared" si="148"/>
        <v>48245</v>
      </c>
      <c r="G255" s="3">
        <f t="shared" ref="G255" si="174">DATE(YEAR(G254),MONTH(G254)+1,DAY(1))</f>
        <v>48245</v>
      </c>
    </row>
    <row r="256" spans="4:7" x14ac:dyDescent="0.25">
      <c r="D256" s="3">
        <f t="shared" si="148"/>
        <v>48274</v>
      </c>
      <c r="E256" s="3">
        <f t="shared" si="148"/>
        <v>48274</v>
      </c>
      <c r="F256" s="3">
        <f t="shared" si="148"/>
        <v>48274</v>
      </c>
      <c r="G256" s="3">
        <f t="shared" ref="G256" si="175">DATE(YEAR(G255),MONTH(G255)+1,DAY(1))</f>
        <v>48274</v>
      </c>
    </row>
    <row r="257" spans="4:7" x14ac:dyDescent="0.25">
      <c r="D257" s="3">
        <f t="shared" si="148"/>
        <v>48305</v>
      </c>
      <c r="E257" s="3">
        <f t="shared" si="148"/>
        <v>48305</v>
      </c>
      <c r="F257" s="3">
        <f t="shared" si="148"/>
        <v>48305</v>
      </c>
      <c r="G257" s="3">
        <f t="shared" ref="G257" si="176">DATE(YEAR(G256),MONTH(G256)+1,DAY(1))</f>
        <v>48305</v>
      </c>
    </row>
    <row r="258" spans="4:7" x14ac:dyDescent="0.25">
      <c r="D258" s="3">
        <f t="shared" si="148"/>
        <v>48335</v>
      </c>
      <c r="E258" s="3">
        <f t="shared" si="148"/>
        <v>48335</v>
      </c>
      <c r="F258" s="3">
        <f t="shared" si="148"/>
        <v>48335</v>
      </c>
      <c r="G258" s="3">
        <f t="shared" ref="G258" si="177">DATE(YEAR(G257),MONTH(G257)+1,DAY(1))</f>
        <v>48335</v>
      </c>
    </row>
    <row r="259" spans="4:7" x14ac:dyDescent="0.25">
      <c r="D259" s="3">
        <f t="shared" si="148"/>
        <v>48366</v>
      </c>
      <c r="E259" s="3">
        <f t="shared" si="148"/>
        <v>48366</v>
      </c>
      <c r="F259" s="3">
        <f t="shared" si="148"/>
        <v>48366</v>
      </c>
      <c r="G259" s="3">
        <f t="shared" ref="G259" si="178">DATE(YEAR(G258),MONTH(G258)+1,DAY(1))</f>
        <v>48366</v>
      </c>
    </row>
    <row r="260" spans="4:7" x14ac:dyDescent="0.25">
      <c r="D260" s="3">
        <f t="shared" si="148"/>
        <v>48396</v>
      </c>
      <c r="E260" s="3">
        <f t="shared" si="148"/>
        <v>48396</v>
      </c>
      <c r="F260" s="3">
        <f t="shared" si="148"/>
        <v>48396</v>
      </c>
      <c r="G260" s="3">
        <f t="shared" ref="G260" si="179">DATE(YEAR(G259),MONTH(G259)+1,DAY(1))</f>
        <v>48396</v>
      </c>
    </row>
    <row r="261" spans="4:7" x14ac:dyDescent="0.25">
      <c r="D261" s="3">
        <f t="shared" si="148"/>
        <v>48427</v>
      </c>
      <c r="E261" s="3">
        <f t="shared" si="148"/>
        <v>48427</v>
      </c>
      <c r="F261" s="3">
        <f t="shared" si="148"/>
        <v>48427</v>
      </c>
      <c r="G261" s="3">
        <f t="shared" ref="G261" si="180">DATE(YEAR(G260),MONTH(G260)+1,DAY(1))</f>
        <v>48427</v>
      </c>
    </row>
    <row r="262" spans="4:7" x14ac:dyDescent="0.25">
      <c r="D262" s="3">
        <f t="shared" si="148"/>
        <v>48458</v>
      </c>
      <c r="E262" s="3">
        <f t="shared" si="148"/>
        <v>48458</v>
      </c>
      <c r="F262" s="3">
        <f t="shared" si="148"/>
        <v>48458</v>
      </c>
      <c r="G262" s="3">
        <f t="shared" ref="G262" si="181">DATE(YEAR(G261),MONTH(G261)+1,DAY(1))</f>
        <v>48458</v>
      </c>
    </row>
    <row r="263" spans="4:7" x14ac:dyDescent="0.25">
      <c r="D263" s="3">
        <f t="shared" si="148"/>
        <v>48488</v>
      </c>
      <c r="E263" s="3">
        <f t="shared" si="148"/>
        <v>48488</v>
      </c>
      <c r="F263" s="3">
        <f t="shared" si="148"/>
        <v>48488</v>
      </c>
      <c r="G263" s="3">
        <f t="shared" ref="G263" si="182">DATE(YEAR(G262),MONTH(G262)+1,DAY(1))</f>
        <v>48488</v>
      </c>
    </row>
    <row r="264" spans="4:7" x14ac:dyDescent="0.25">
      <c r="D264" s="3">
        <f t="shared" si="148"/>
        <v>48519</v>
      </c>
      <c r="E264" s="3">
        <f t="shared" si="148"/>
        <v>48519</v>
      </c>
      <c r="F264" s="3">
        <f t="shared" si="148"/>
        <v>48519</v>
      </c>
      <c r="G264" s="3">
        <f t="shared" ref="G264" si="183">DATE(YEAR(G263),MONTH(G263)+1,DAY(1))</f>
        <v>48519</v>
      </c>
    </row>
    <row r="265" spans="4:7" x14ac:dyDescent="0.25">
      <c r="D265" s="3">
        <f t="shared" si="148"/>
        <v>48549</v>
      </c>
      <c r="E265" s="3">
        <f t="shared" si="148"/>
        <v>48549</v>
      </c>
      <c r="F265" s="3">
        <f t="shared" si="148"/>
        <v>48549</v>
      </c>
      <c r="G265" s="3">
        <f t="shared" ref="G265" si="184">DATE(YEAR(G264),MONTH(G264)+1,DAY(1))</f>
        <v>48549</v>
      </c>
    </row>
    <row r="266" spans="4:7" x14ac:dyDescent="0.25">
      <c r="D266" s="3">
        <f t="shared" si="148"/>
        <v>48580</v>
      </c>
      <c r="E266" s="3">
        <f t="shared" si="148"/>
        <v>48580</v>
      </c>
      <c r="F266" s="3">
        <f t="shared" si="148"/>
        <v>48580</v>
      </c>
      <c r="G266" s="3">
        <f t="shared" ref="G266" si="185">DATE(YEAR(G265),MONTH(G265)+1,DAY(1))</f>
        <v>48580</v>
      </c>
    </row>
    <row r="267" spans="4:7" x14ac:dyDescent="0.25">
      <c r="D267" s="3">
        <f t="shared" si="148"/>
        <v>48611</v>
      </c>
      <c r="E267" s="3">
        <f t="shared" si="148"/>
        <v>48611</v>
      </c>
      <c r="F267" s="3">
        <f t="shared" si="148"/>
        <v>48611</v>
      </c>
      <c r="G267" s="3">
        <f t="shared" ref="G267" si="186">DATE(YEAR(G266),MONTH(G266)+1,DAY(1))</f>
        <v>48611</v>
      </c>
    </row>
    <row r="268" spans="4:7" x14ac:dyDescent="0.25">
      <c r="D268" s="3">
        <f t="shared" si="148"/>
        <v>48639</v>
      </c>
      <c r="E268" s="3">
        <f t="shared" si="148"/>
        <v>48639</v>
      </c>
      <c r="F268" s="3">
        <f t="shared" si="148"/>
        <v>48639</v>
      </c>
      <c r="G268" s="3">
        <f t="shared" ref="G268" si="187">DATE(YEAR(G267),MONTH(G267)+1,DAY(1))</f>
        <v>48639</v>
      </c>
    </row>
    <row r="269" spans="4:7" x14ac:dyDescent="0.25">
      <c r="D269" s="3">
        <f t="shared" si="148"/>
        <v>48670</v>
      </c>
      <c r="E269" s="3">
        <f t="shared" si="148"/>
        <v>48670</v>
      </c>
      <c r="F269" s="3">
        <f t="shared" si="148"/>
        <v>48670</v>
      </c>
      <c r="G269" s="3">
        <f t="shared" ref="G269" si="188">DATE(YEAR(G268),MONTH(G268)+1,DAY(1))</f>
        <v>48670</v>
      </c>
    </row>
    <row r="270" spans="4:7" x14ac:dyDescent="0.25">
      <c r="D270" s="3">
        <f t="shared" si="148"/>
        <v>48700</v>
      </c>
      <c r="E270" s="3">
        <f t="shared" si="148"/>
        <v>48700</v>
      </c>
      <c r="F270" s="3">
        <f t="shared" si="148"/>
        <v>48700</v>
      </c>
      <c r="G270" s="3">
        <f t="shared" ref="G270" si="189">DATE(YEAR(G269),MONTH(G269)+1,DAY(1))</f>
        <v>48700</v>
      </c>
    </row>
    <row r="271" spans="4:7" x14ac:dyDescent="0.25">
      <c r="D271" s="3">
        <f t="shared" si="148"/>
        <v>48731</v>
      </c>
      <c r="E271" s="3">
        <f t="shared" si="148"/>
        <v>48731</v>
      </c>
      <c r="F271" s="3">
        <f t="shared" si="148"/>
        <v>48731</v>
      </c>
      <c r="G271" s="3">
        <f t="shared" ref="G271" si="190">DATE(YEAR(G270),MONTH(G270)+1,DAY(1))</f>
        <v>48731</v>
      </c>
    </row>
    <row r="272" spans="4:7" x14ac:dyDescent="0.25">
      <c r="D272" s="3">
        <f t="shared" si="148"/>
        <v>48761</v>
      </c>
      <c r="E272" s="3">
        <f t="shared" si="148"/>
        <v>48761</v>
      </c>
      <c r="F272" s="3">
        <f t="shared" si="148"/>
        <v>48761</v>
      </c>
      <c r="G272" s="3">
        <f t="shared" ref="G272" si="191">DATE(YEAR(G271),MONTH(G271)+1,DAY(1))</f>
        <v>48761</v>
      </c>
    </row>
    <row r="273" spans="4:7" x14ac:dyDescent="0.25">
      <c r="D273" s="3">
        <f t="shared" si="148"/>
        <v>48792</v>
      </c>
      <c r="E273" s="3">
        <f t="shared" si="148"/>
        <v>48792</v>
      </c>
      <c r="F273" s="3">
        <f t="shared" si="148"/>
        <v>48792</v>
      </c>
      <c r="G273" s="3">
        <f t="shared" ref="G273" si="192">DATE(YEAR(G272),MONTH(G272)+1,DAY(1))</f>
        <v>48792</v>
      </c>
    </row>
    <row r="274" spans="4:7" x14ac:dyDescent="0.25">
      <c r="D274" s="3">
        <f t="shared" si="148"/>
        <v>48823</v>
      </c>
      <c r="E274" s="3">
        <f t="shared" si="148"/>
        <v>48823</v>
      </c>
      <c r="F274" s="3">
        <f t="shared" si="148"/>
        <v>48823</v>
      </c>
      <c r="G274" s="3">
        <f t="shared" ref="G274" si="193">DATE(YEAR(G273),MONTH(G273)+1,DAY(1))</f>
        <v>48823</v>
      </c>
    </row>
    <row r="275" spans="4:7" x14ac:dyDescent="0.25">
      <c r="D275" s="3">
        <f t="shared" si="148"/>
        <v>48853</v>
      </c>
      <c r="E275" s="3">
        <f t="shared" si="148"/>
        <v>48853</v>
      </c>
      <c r="F275" s="3">
        <f t="shared" si="148"/>
        <v>48853</v>
      </c>
      <c r="G275" s="3">
        <f t="shared" ref="G275" si="194">DATE(YEAR(G274),MONTH(G274)+1,DAY(1))</f>
        <v>48853</v>
      </c>
    </row>
    <row r="276" spans="4:7" x14ac:dyDescent="0.25">
      <c r="D276" s="3">
        <f t="shared" si="148"/>
        <v>48884</v>
      </c>
      <c r="E276" s="3">
        <f t="shared" si="148"/>
        <v>48884</v>
      </c>
      <c r="F276" s="3">
        <f t="shared" si="148"/>
        <v>48884</v>
      </c>
      <c r="G276" s="3">
        <f t="shared" ref="G276" si="195">DATE(YEAR(G275),MONTH(G275)+1,DAY(1))</f>
        <v>48884</v>
      </c>
    </row>
    <row r="277" spans="4:7" x14ac:dyDescent="0.25">
      <c r="D277" s="3">
        <f t="shared" si="148"/>
        <v>48914</v>
      </c>
      <c r="E277" s="3">
        <f t="shared" si="148"/>
        <v>48914</v>
      </c>
      <c r="F277" s="3">
        <f t="shared" si="148"/>
        <v>48914</v>
      </c>
      <c r="G277" s="3">
        <f t="shared" ref="G277" si="196">DATE(YEAR(G276),MONTH(G276)+1,DAY(1))</f>
        <v>48914</v>
      </c>
    </row>
    <row r="278" spans="4:7" x14ac:dyDescent="0.25">
      <c r="D278" s="3">
        <f t="shared" si="148"/>
        <v>48945</v>
      </c>
      <c r="E278" s="3">
        <f t="shared" si="148"/>
        <v>48945</v>
      </c>
      <c r="F278" s="3">
        <f t="shared" si="148"/>
        <v>48945</v>
      </c>
      <c r="G278" s="3">
        <f t="shared" ref="G278" si="197">DATE(YEAR(G277),MONTH(G277)+1,DAY(1))</f>
        <v>48945</v>
      </c>
    </row>
    <row r="279" spans="4:7" x14ac:dyDescent="0.25">
      <c r="D279" s="3">
        <f t="shared" si="148"/>
        <v>48976</v>
      </c>
      <c r="E279" s="3">
        <f t="shared" si="148"/>
        <v>48976</v>
      </c>
      <c r="F279" s="3">
        <f t="shared" si="148"/>
        <v>48976</v>
      </c>
      <c r="G279" s="3">
        <f t="shared" ref="G279" si="198">DATE(YEAR(G278),MONTH(G278)+1,DAY(1))</f>
        <v>48976</v>
      </c>
    </row>
    <row r="280" spans="4:7" x14ac:dyDescent="0.25">
      <c r="D280" s="3">
        <f t="shared" si="148"/>
        <v>49004</v>
      </c>
      <c r="E280" s="3">
        <f t="shared" si="148"/>
        <v>49004</v>
      </c>
      <c r="F280" s="3">
        <f t="shared" si="148"/>
        <v>49004</v>
      </c>
      <c r="G280" s="3">
        <f t="shared" ref="G280" si="199">DATE(YEAR(G279),MONTH(G279)+1,DAY(1))</f>
        <v>49004</v>
      </c>
    </row>
    <row r="281" spans="4:7" x14ac:dyDescent="0.25">
      <c r="D281" s="3">
        <f t="shared" si="148"/>
        <v>49035</v>
      </c>
      <c r="E281" s="3">
        <f t="shared" si="148"/>
        <v>49035</v>
      </c>
      <c r="F281" s="3">
        <f t="shared" si="148"/>
        <v>49035</v>
      </c>
      <c r="G281" s="3">
        <f t="shared" ref="G281" si="200">DATE(YEAR(G280),MONTH(G280)+1,DAY(1))</f>
        <v>49035</v>
      </c>
    </row>
    <row r="282" spans="4:7" x14ac:dyDescent="0.25">
      <c r="D282" s="3">
        <f t="shared" si="148"/>
        <v>49065</v>
      </c>
      <c r="E282" s="3">
        <f t="shared" si="148"/>
        <v>49065</v>
      </c>
      <c r="F282" s="3">
        <f t="shared" si="148"/>
        <v>49065</v>
      </c>
      <c r="G282" s="3">
        <f t="shared" ref="G282" si="201">DATE(YEAR(G281),MONTH(G281)+1,DAY(1))</f>
        <v>49065</v>
      </c>
    </row>
    <row r="283" spans="4:7" x14ac:dyDescent="0.25">
      <c r="D283" s="3">
        <f t="shared" si="148"/>
        <v>49096</v>
      </c>
      <c r="E283" s="3">
        <f t="shared" si="148"/>
        <v>49096</v>
      </c>
      <c r="F283" s="3">
        <f t="shared" si="148"/>
        <v>49096</v>
      </c>
      <c r="G283" s="3">
        <f t="shared" ref="G283" si="202">DATE(YEAR(G282),MONTH(G282)+1,DAY(1))</f>
        <v>49096</v>
      </c>
    </row>
    <row r="284" spans="4:7" x14ac:dyDescent="0.25">
      <c r="D284" s="3">
        <f t="shared" si="148"/>
        <v>49126</v>
      </c>
      <c r="E284" s="3">
        <f t="shared" si="148"/>
        <v>49126</v>
      </c>
      <c r="F284" s="3">
        <f t="shared" si="148"/>
        <v>49126</v>
      </c>
      <c r="G284" s="3">
        <f t="shared" ref="G284" si="203">DATE(YEAR(G283),MONTH(G283)+1,DAY(1))</f>
        <v>49126</v>
      </c>
    </row>
    <row r="285" spans="4:7" x14ac:dyDescent="0.25">
      <c r="D285" s="3">
        <f t="shared" si="148"/>
        <v>49157</v>
      </c>
      <c r="E285" s="3">
        <f t="shared" si="148"/>
        <v>49157</v>
      </c>
      <c r="F285" s="3">
        <f t="shared" si="148"/>
        <v>49157</v>
      </c>
      <c r="G285" s="3">
        <f t="shared" ref="G285" si="204">DATE(YEAR(G284),MONTH(G284)+1,DAY(1))</f>
        <v>49157</v>
      </c>
    </row>
    <row r="286" spans="4:7" x14ac:dyDescent="0.25">
      <c r="D286" s="3">
        <f t="shared" si="148"/>
        <v>49188</v>
      </c>
      <c r="E286" s="3">
        <f t="shared" si="148"/>
        <v>49188</v>
      </c>
      <c r="F286" s="3">
        <f t="shared" si="148"/>
        <v>49188</v>
      </c>
      <c r="G286" s="3">
        <f t="shared" ref="G286" si="205">DATE(YEAR(G285),MONTH(G285)+1,DAY(1))</f>
        <v>49188</v>
      </c>
    </row>
    <row r="287" spans="4:7" x14ac:dyDescent="0.25">
      <c r="D287" s="3">
        <f t="shared" si="148"/>
        <v>49218</v>
      </c>
      <c r="E287" s="3">
        <f t="shared" si="148"/>
        <v>49218</v>
      </c>
      <c r="F287" s="3">
        <f t="shared" si="148"/>
        <v>49218</v>
      </c>
      <c r="G287" s="3">
        <f t="shared" ref="G287" si="206">DATE(YEAR(G286),MONTH(G286)+1,DAY(1))</f>
        <v>49218</v>
      </c>
    </row>
    <row r="288" spans="4:7" x14ac:dyDescent="0.25">
      <c r="D288" s="3">
        <f t="shared" si="148"/>
        <v>49249</v>
      </c>
      <c r="E288" s="3">
        <f t="shared" si="148"/>
        <v>49249</v>
      </c>
      <c r="F288" s="3">
        <f t="shared" si="148"/>
        <v>49249</v>
      </c>
      <c r="G288" s="3">
        <f t="shared" ref="G288" si="207">DATE(YEAR(G287),MONTH(G287)+1,DAY(1))</f>
        <v>49249</v>
      </c>
    </row>
    <row r="289" spans="4:7" x14ac:dyDescent="0.25">
      <c r="D289" s="3">
        <f t="shared" si="148"/>
        <v>49279</v>
      </c>
      <c r="E289" s="3">
        <f t="shared" si="148"/>
        <v>49279</v>
      </c>
      <c r="F289" s="3">
        <f t="shared" si="148"/>
        <v>49279</v>
      </c>
      <c r="G289" s="3">
        <f t="shared" ref="G289" si="208">DATE(YEAR(G288),MONTH(G288)+1,DAY(1))</f>
        <v>49279</v>
      </c>
    </row>
    <row r="290" spans="4:7" x14ac:dyDescent="0.25">
      <c r="D290" s="3">
        <f t="shared" si="148"/>
        <v>49310</v>
      </c>
      <c r="E290" s="3">
        <f t="shared" si="148"/>
        <v>49310</v>
      </c>
      <c r="F290" s="3">
        <f t="shared" si="148"/>
        <v>49310</v>
      </c>
      <c r="G290" s="3">
        <f t="shared" ref="G290" si="209">DATE(YEAR(G289),MONTH(G289)+1,DAY(1))</f>
        <v>49310</v>
      </c>
    </row>
    <row r="291" spans="4:7" x14ac:dyDescent="0.25">
      <c r="D291" s="3">
        <f t="shared" si="148"/>
        <v>49341</v>
      </c>
      <c r="E291" s="3">
        <f t="shared" si="148"/>
        <v>49341</v>
      </c>
      <c r="F291" s="3">
        <f t="shared" si="148"/>
        <v>49341</v>
      </c>
      <c r="G291" s="3">
        <f t="shared" ref="G291" si="210">DATE(YEAR(G290),MONTH(G290)+1,DAY(1))</f>
        <v>49341</v>
      </c>
    </row>
    <row r="292" spans="4:7" x14ac:dyDescent="0.25">
      <c r="D292" s="3">
        <f t="shared" si="148"/>
        <v>49369</v>
      </c>
      <c r="E292" s="3">
        <f t="shared" si="148"/>
        <v>49369</v>
      </c>
      <c r="F292" s="3">
        <f t="shared" si="148"/>
        <v>49369</v>
      </c>
      <c r="G292" s="3">
        <f t="shared" ref="G292" si="211">DATE(YEAR(G291),MONTH(G291)+1,DAY(1))</f>
        <v>49369</v>
      </c>
    </row>
    <row r="293" spans="4:7" x14ac:dyDescent="0.25">
      <c r="D293" s="3">
        <f t="shared" si="148"/>
        <v>49400</v>
      </c>
      <c r="E293" s="3">
        <f t="shared" si="148"/>
        <v>49400</v>
      </c>
      <c r="F293" s="3">
        <f t="shared" si="148"/>
        <v>49400</v>
      </c>
      <c r="G293" s="3">
        <f t="shared" ref="G293" si="212">DATE(YEAR(G292),MONTH(G292)+1,DAY(1))</f>
        <v>49400</v>
      </c>
    </row>
    <row r="294" spans="4:7" x14ac:dyDescent="0.25">
      <c r="D294" s="3">
        <f t="shared" ref="D294:F313" si="213">DATE(YEAR(D293),MONTH(D293)+1,DAY(1))</f>
        <v>49430</v>
      </c>
      <c r="E294" s="3">
        <f t="shared" si="213"/>
        <v>49430</v>
      </c>
      <c r="F294" s="3">
        <f t="shared" si="213"/>
        <v>49430</v>
      </c>
      <c r="G294" s="3">
        <f t="shared" ref="G294" si="214">DATE(YEAR(G293),MONTH(G293)+1,DAY(1))</f>
        <v>49430</v>
      </c>
    </row>
    <row r="295" spans="4:7" x14ac:dyDescent="0.25">
      <c r="D295" s="3">
        <f t="shared" si="213"/>
        <v>49461</v>
      </c>
      <c r="E295" s="3">
        <f t="shared" si="213"/>
        <v>49461</v>
      </c>
      <c r="F295" s="3">
        <f t="shared" si="213"/>
        <v>49461</v>
      </c>
      <c r="G295" s="3">
        <f t="shared" ref="G295" si="215">DATE(YEAR(G294),MONTH(G294)+1,DAY(1))</f>
        <v>49461</v>
      </c>
    </row>
    <row r="296" spans="4:7" x14ac:dyDescent="0.25">
      <c r="D296" s="3">
        <f t="shared" si="213"/>
        <v>49491</v>
      </c>
      <c r="E296" s="3">
        <f t="shared" si="213"/>
        <v>49491</v>
      </c>
      <c r="F296" s="3">
        <f t="shared" si="213"/>
        <v>49491</v>
      </c>
      <c r="G296" s="3">
        <f t="shared" ref="G296" si="216">DATE(YEAR(G295),MONTH(G295)+1,DAY(1))</f>
        <v>49491</v>
      </c>
    </row>
    <row r="297" spans="4:7" x14ac:dyDescent="0.25">
      <c r="D297" s="3">
        <f t="shared" si="213"/>
        <v>49522</v>
      </c>
      <c r="E297" s="3">
        <f t="shared" si="213"/>
        <v>49522</v>
      </c>
      <c r="F297" s="3">
        <f t="shared" si="213"/>
        <v>49522</v>
      </c>
      <c r="G297" s="3">
        <f t="shared" ref="G297" si="217">DATE(YEAR(G296),MONTH(G296)+1,DAY(1))</f>
        <v>49522</v>
      </c>
    </row>
    <row r="298" spans="4:7" x14ac:dyDescent="0.25">
      <c r="D298" s="3">
        <f t="shared" si="213"/>
        <v>49553</v>
      </c>
      <c r="E298" s="3">
        <f t="shared" si="213"/>
        <v>49553</v>
      </c>
      <c r="F298" s="3">
        <f t="shared" si="213"/>
        <v>49553</v>
      </c>
      <c r="G298" s="3">
        <f t="shared" ref="G298" si="218">DATE(YEAR(G297),MONTH(G297)+1,DAY(1))</f>
        <v>49553</v>
      </c>
    </row>
    <row r="299" spans="4:7" x14ac:dyDescent="0.25">
      <c r="D299" s="3">
        <f t="shared" si="213"/>
        <v>49583</v>
      </c>
      <c r="E299" s="3">
        <f t="shared" si="213"/>
        <v>49583</v>
      </c>
      <c r="F299" s="3">
        <f t="shared" si="213"/>
        <v>49583</v>
      </c>
      <c r="G299" s="3">
        <f t="shared" ref="G299" si="219">DATE(YEAR(G298),MONTH(G298)+1,DAY(1))</f>
        <v>49583</v>
      </c>
    </row>
    <row r="300" spans="4:7" x14ac:dyDescent="0.25">
      <c r="D300" s="3">
        <f t="shared" si="213"/>
        <v>49614</v>
      </c>
      <c r="E300" s="3">
        <f t="shared" si="213"/>
        <v>49614</v>
      </c>
      <c r="F300" s="3">
        <f t="shared" si="213"/>
        <v>49614</v>
      </c>
      <c r="G300" s="3">
        <f t="shared" ref="G300" si="220">DATE(YEAR(G299),MONTH(G299)+1,DAY(1))</f>
        <v>49614</v>
      </c>
    </row>
    <row r="301" spans="4:7" x14ac:dyDescent="0.25">
      <c r="D301" s="3">
        <f t="shared" si="213"/>
        <v>49644</v>
      </c>
      <c r="E301" s="3">
        <f t="shared" si="213"/>
        <v>49644</v>
      </c>
      <c r="F301" s="3">
        <f t="shared" si="213"/>
        <v>49644</v>
      </c>
      <c r="G301" s="3">
        <f t="shared" ref="G301" si="221">DATE(YEAR(G300),MONTH(G300)+1,DAY(1))</f>
        <v>49644</v>
      </c>
    </row>
    <row r="302" spans="4:7" x14ac:dyDescent="0.25">
      <c r="D302" s="3">
        <f t="shared" si="213"/>
        <v>49675</v>
      </c>
      <c r="E302" s="3">
        <f t="shared" si="213"/>
        <v>49675</v>
      </c>
      <c r="F302" s="3">
        <f t="shared" si="213"/>
        <v>49675</v>
      </c>
      <c r="G302" s="3">
        <f t="shared" ref="G302" si="222">DATE(YEAR(G301),MONTH(G301)+1,DAY(1))</f>
        <v>49675</v>
      </c>
    </row>
    <row r="303" spans="4:7" x14ac:dyDescent="0.25">
      <c r="D303" s="3">
        <f t="shared" si="213"/>
        <v>49706</v>
      </c>
      <c r="E303" s="3">
        <f t="shared" si="213"/>
        <v>49706</v>
      </c>
      <c r="F303" s="3">
        <f t="shared" si="213"/>
        <v>49706</v>
      </c>
      <c r="G303" s="3">
        <f t="shared" ref="G303" si="223">DATE(YEAR(G302),MONTH(G302)+1,DAY(1))</f>
        <v>49706</v>
      </c>
    </row>
    <row r="304" spans="4:7" x14ac:dyDescent="0.25">
      <c r="D304" s="3">
        <f t="shared" si="213"/>
        <v>49735</v>
      </c>
      <c r="E304" s="3">
        <f t="shared" si="213"/>
        <v>49735</v>
      </c>
      <c r="F304" s="3">
        <f t="shared" si="213"/>
        <v>49735</v>
      </c>
      <c r="G304" s="3">
        <f t="shared" ref="G304" si="224">DATE(YEAR(G303),MONTH(G303)+1,DAY(1))</f>
        <v>49735</v>
      </c>
    </row>
    <row r="305" spans="4:7" x14ac:dyDescent="0.25">
      <c r="D305" s="3">
        <f t="shared" si="213"/>
        <v>49766</v>
      </c>
      <c r="E305" s="3">
        <f t="shared" si="213"/>
        <v>49766</v>
      </c>
      <c r="F305" s="3">
        <f t="shared" si="213"/>
        <v>49766</v>
      </c>
      <c r="G305" s="3">
        <f t="shared" ref="G305" si="225">DATE(YEAR(G304),MONTH(G304)+1,DAY(1))</f>
        <v>49766</v>
      </c>
    </row>
    <row r="306" spans="4:7" x14ac:dyDescent="0.25">
      <c r="D306" s="3">
        <f t="shared" si="213"/>
        <v>49796</v>
      </c>
      <c r="E306" s="3">
        <f t="shared" si="213"/>
        <v>49796</v>
      </c>
      <c r="F306" s="3">
        <f t="shared" si="213"/>
        <v>49796</v>
      </c>
      <c r="G306" s="3">
        <f t="shared" ref="G306" si="226">DATE(YEAR(G305),MONTH(G305)+1,DAY(1))</f>
        <v>49796</v>
      </c>
    </row>
    <row r="307" spans="4:7" x14ac:dyDescent="0.25">
      <c r="D307" s="3">
        <f t="shared" si="213"/>
        <v>49827</v>
      </c>
      <c r="E307" s="3">
        <f t="shared" si="213"/>
        <v>49827</v>
      </c>
      <c r="F307" s="3">
        <f t="shared" si="213"/>
        <v>49827</v>
      </c>
      <c r="G307" s="3">
        <f t="shared" ref="G307" si="227">DATE(YEAR(G306),MONTH(G306)+1,DAY(1))</f>
        <v>49827</v>
      </c>
    </row>
    <row r="308" spans="4:7" x14ac:dyDescent="0.25">
      <c r="D308" s="3">
        <f t="shared" si="213"/>
        <v>49857</v>
      </c>
      <c r="E308" s="3">
        <f t="shared" si="213"/>
        <v>49857</v>
      </c>
      <c r="F308" s="3">
        <f t="shared" si="213"/>
        <v>49857</v>
      </c>
      <c r="G308" s="3">
        <f t="shared" ref="G308" si="228">DATE(YEAR(G307),MONTH(G307)+1,DAY(1))</f>
        <v>49857</v>
      </c>
    </row>
    <row r="309" spans="4:7" x14ac:dyDescent="0.25">
      <c r="D309" s="3">
        <f t="shared" si="213"/>
        <v>49888</v>
      </c>
      <c r="E309" s="3">
        <f t="shared" si="213"/>
        <v>49888</v>
      </c>
      <c r="F309" s="3">
        <f t="shared" si="213"/>
        <v>49888</v>
      </c>
      <c r="G309" s="3">
        <f t="shared" ref="G309" si="229">DATE(YEAR(G308),MONTH(G308)+1,DAY(1))</f>
        <v>49888</v>
      </c>
    </row>
    <row r="310" spans="4:7" x14ac:dyDescent="0.25">
      <c r="D310" s="3">
        <f t="shared" si="213"/>
        <v>49919</v>
      </c>
      <c r="E310" s="3">
        <f t="shared" si="213"/>
        <v>49919</v>
      </c>
      <c r="F310" s="3">
        <f t="shared" si="213"/>
        <v>49919</v>
      </c>
      <c r="G310" s="3">
        <f t="shared" ref="G310" si="230">DATE(YEAR(G309),MONTH(G309)+1,DAY(1))</f>
        <v>49919</v>
      </c>
    </row>
    <row r="311" spans="4:7" x14ac:dyDescent="0.25">
      <c r="D311" s="3">
        <f t="shared" si="213"/>
        <v>49949</v>
      </c>
      <c r="E311" s="3">
        <f t="shared" si="213"/>
        <v>49949</v>
      </c>
      <c r="F311" s="3">
        <f t="shared" si="213"/>
        <v>49949</v>
      </c>
      <c r="G311" s="3">
        <f t="shared" ref="G311" si="231">DATE(YEAR(G310),MONTH(G310)+1,DAY(1))</f>
        <v>49949</v>
      </c>
    </row>
    <row r="312" spans="4:7" x14ac:dyDescent="0.25">
      <c r="D312" s="3">
        <f t="shared" si="213"/>
        <v>49980</v>
      </c>
      <c r="E312" s="3">
        <f t="shared" si="213"/>
        <v>49980</v>
      </c>
      <c r="F312" s="3">
        <f t="shared" si="213"/>
        <v>49980</v>
      </c>
      <c r="G312" s="3">
        <f t="shared" ref="G312" si="232">DATE(YEAR(G311),MONTH(G311)+1,DAY(1))</f>
        <v>49980</v>
      </c>
    </row>
    <row r="313" spans="4:7" x14ac:dyDescent="0.25">
      <c r="D313" s="3">
        <f t="shared" si="213"/>
        <v>50010</v>
      </c>
      <c r="E313" s="3">
        <f t="shared" si="213"/>
        <v>50010</v>
      </c>
      <c r="F313" s="3">
        <f t="shared" si="213"/>
        <v>50010</v>
      </c>
      <c r="G313" s="3">
        <f t="shared" ref="G313" si="233">DATE(YEAR(G312),MONTH(G312)+1,DAY(1))</f>
        <v>50010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92"/>
  <sheetViews>
    <sheetView showGridLines="0" zoomScaleNormal="100" workbookViewId="0">
      <selection activeCell="F29" sqref="F29"/>
    </sheetView>
  </sheetViews>
  <sheetFormatPr defaultColWidth="9.140625" defaultRowHeight="15" x14ac:dyDescent="0.25"/>
  <cols>
    <col min="1" max="1" width="1.42578125" style="28" customWidth="1"/>
    <col min="2" max="2" width="30" style="30" customWidth="1"/>
    <col min="3" max="3" width="19.7109375" style="28" bestFit="1" customWidth="1"/>
    <col min="4" max="4" width="2.85546875" style="28" customWidth="1"/>
    <col min="5" max="5" width="35.7109375" style="30" customWidth="1"/>
    <col min="6" max="6" width="17.140625" style="28" customWidth="1"/>
    <col min="7" max="7" width="1.42578125" style="28" customWidth="1"/>
    <col min="8" max="16384" width="9.140625" style="28"/>
  </cols>
  <sheetData>
    <row r="1" spans="1:7" s="20" customFormat="1" ht="21.75" thickTop="1" x14ac:dyDescent="0.25">
      <c r="A1" s="18"/>
      <c r="B1" s="172" t="s">
        <v>1</v>
      </c>
      <c r="C1" s="172"/>
      <c r="D1" s="172"/>
      <c r="E1" s="172"/>
      <c r="F1" s="172"/>
      <c r="G1" s="19"/>
    </row>
    <row r="2" spans="1:7" s="23" customFormat="1" ht="21" x14ac:dyDescent="0.25">
      <c r="A2" s="21"/>
      <c r="B2" s="195" t="s">
        <v>0</v>
      </c>
      <c r="C2" s="195"/>
      <c r="D2" s="195"/>
      <c r="E2" s="195"/>
      <c r="F2" s="195"/>
      <c r="G2" s="22"/>
    </row>
    <row r="3" spans="1:7" x14ac:dyDescent="0.25">
      <c r="A3" s="24"/>
      <c r="B3" s="25" t="s">
        <v>2</v>
      </c>
      <c r="C3" s="190"/>
      <c r="D3" s="188"/>
      <c r="E3" s="189"/>
      <c r="F3" s="26"/>
      <c r="G3" s="27"/>
    </row>
    <row r="4" spans="1:7" x14ac:dyDescent="0.25">
      <c r="A4" s="29"/>
      <c r="B4" s="30" t="s">
        <v>3</v>
      </c>
      <c r="C4" s="190"/>
      <c r="D4" s="188"/>
      <c r="E4" s="189"/>
      <c r="G4" s="31"/>
    </row>
    <row r="5" spans="1:7" ht="15.75" thickBot="1" x14ac:dyDescent="0.3">
      <c r="A5" s="32"/>
      <c r="B5" s="33" t="s">
        <v>269</v>
      </c>
      <c r="C5" s="191"/>
      <c r="D5" s="192"/>
      <c r="E5" s="193"/>
      <c r="F5" s="34"/>
      <c r="G5" s="35"/>
    </row>
    <row r="6" spans="1:7" ht="15.75" thickTop="1" x14ac:dyDescent="0.25"/>
    <row r="7" spans="1:7" x14ac:dyDescent="0.25">
      <c r="B7" s="196" t="s">
        <v>4</v>
      </c>
      <c r="C7" s="197"/>
      <c r="D7" s="197"/>
      <c r="E7" s="197"/>
      <c r="F7" s="198"/>
    </row>
    <row r="8" spans="1:7" x14ac:dyDescent="0.25">
      <c r="B8" s="36" t="s">
        <v>5</v>
      </c>
      <c r="C8" s="190"/>
      <c r="D8" s="188"/>
      <c r="E8" s="189"/>
      <c r="F8" s="37"/>
    </row>
    <row r="9" spans="1:7" x14ac:dyDescent="0.25">
      <c r="B9" s="36" t="s">
        <v>6</v>
      </c>
      <c r="C9" s="199"/>
      <c r="D9" s="200"/>
      <c r="E9" s="201"/>
      <c r="F9" s="37"/>
    </row>
    <row r="10" spans="1:7" x14ac:dyDescent="0.25">
      <c r="B10" s="38" t="s">
        <v>7</v>
      </c>
      <c r="C10" s="187"/>
      <c r="D10" s="188"/>
      <c r="E10" s="189"/>
      <c r="F10" s="39"/>
    </row>
    <row r="12" spans="1:7" x14ac:dyDescent="0.25">
      <c r="B12" s="196" t="s">
        <v>8</v>
      </c>
      <c r="C12" s="197"/>
      <c r="D12" s="197"/>
      <c r="E12" s="197"/>
      <c r="F12" s="198"/>
    </row>
    <row r="13" spans="1:7" x14ac:dyDescent="0.25">
      <c r="B13" s="36" t="s">
        <v>9</v>
      </c>
      <c r="C13" s="128"/>
      <c r="D13" s="194"/>
      <c r="E13" s="30" t="s">
        <v>12</v>
      </c>
      <c r="F13" s="40" t="str">
        <f>IFERROR(MACC/GSF, "")</f>
        <v/>
      </c>
    </row>
    <row r="14" spans="1:7" x14ac:dyDescent="0.25">
      <c r="B14" s="36" t="s">
        <v>10</v>
      </c>
      <c r="C14" s="128"/>
      <c r="D14" s="194"/>
      <c r="E14" s="30" t="s">
        <v>13</v>
      </c>
      <c r="F14" s="40" t="str">
        <f>IFERROR(MACC_ESC/GSF, "")</f>
        <v/>
      </c>
    </row>
    <row r="15" spans="1:7" x14ac:dyDescent="0.25">
      <c r="B15" s="36" t="s">
        <v>11</v>
      </c>
      <c r="C15" s="41" t="str">
        <f>IFERROR(USF/GSF, "")</f>
        <v/>
      </c>
      <c r="D15" s="194"/>
      <c r="E15" s="30" t="s">
        <v>14</v>
      </c>
      <c r="F15" s="42" t="str">
        <f>IFERROR(VLOOKUP($C$16,'Data Tables'!$J$10:$K$73,2,FALSE), "")</f>
        <v/>
      </c>
    </row>
    <row r="16" spans="1:7" x14ac:dyDescent="0.25">
      <c r="B16" s="36" t="s">
        <v>16</v>
      </c>
      <c r="C16" s="129"/>
      <c r="D16" s="194"/>
      <c r="E16" s="30" t="s">
        <v>15</v>
      </c>
      <c r="F16" s="43" t="str">
        <f>IFERROR(IF(C17="No",VLOOKUP(F15,'Data Tables'!J2:K4,2,FALSE),VLOOKUP(F15,'Data Tables'!J2:K4,2,FALSE)+Rem_Ad), "")</f>
        <v/>
      </c>
    </row>
    <row r="17" spans="2:9" x14ac:dyDescent="0.25">
      <c r="B17" s="36" t="s">
        <v>17</v>
      </c>
      <c r="C17" s="130"/>
      <c r="D17" s="194"/>
      <c r="E17" s="30" t="s">
        <v>251</v>
      </c>
      <c r="F17" s="128"/>
    </row>
    <row r="18" spans="2:9" x14ac:dyDescent="0.25">
      <c r="B18" s="205" t="s">
        <v>52</v>
      </c>
      <c r="C18" s="206"/>
      <c r="D18" s="206"/>
      <c r="E18" s="206"/>
      <c r="F18" s="207"/>
    </row>
    <row r="19" spans="2:9" ht="15" customHeight="1" x14ac:dyDescent="0.25">
      <c r="B19" s="44" t="s">
        <v>48</v>
      </c>
      <c r="C19" s="128"/>
      <c r="D19" s="194"/>
      <c r="E19" s="30" t="s">
        <v>168</v>
      </c>
      <c r="F19" s="128"/>
    </row>
    <row r="20" spans="2:9" x14ac:dyDescent="0.25">
      <c r="B20" s="44" t="s">
        <v>49</v>
      </c>
      <c r="C20" s="161">
        <v>3.1199999999999999E-2</v>
      </c>
      <c r="D20" s="194"/>
      <c r="E20" s="30" t="s">
        <v>252</v>
      </c>
      <c r="F20" s="131"/>
    </row>
    <row r="21" spans="2:9" x14ac:dyDescent="0.25">
      <c r="B21" s="45" t="s">
        <v>77</v>
      </c>
      <c r="C21" s="132"/>
      <c r="D21" s="194"/>
      <c r="E21" s="30" t="s">
        <v>261</v>
      </c>
      <c r="F21" s="128"/>
    </row>
    <row r="22" spans="2:9" x14ac:dyDescent="0.25">
      <c r="B22" s="44" t="s">
        <v>257</v>
      </c>
      <c r="C22" s="133"/>
      <c r="D22" s="194"/>
      <c r="F22" s="37"/>
      <c r="I22" s="120"/>
    </row>
    <row r="23" spans="2:9" x14ac:dyDescent="0.25">
      <c r="B23" s="44" t="s">
        <v>50</v>
      </c>
      <c r="C23" s="134"/>
      <c r="D23" s="194"/>
      <c r="F23" s="37"/>
    </row>
    <row r="24" spans="2:9" x14ac:dyDescent="0.25">
      <c r="B24" s="46" t="s">
        <v>51</v>
      </c>
      <c r="C24" s="130"/>
      <c r="D24" s="208"/>
      <c r="E24" s="47"/>
      <c r="F24" s="39"/>
    </row>
    <row r="25" spans="2:9" x14ac:dyDescent="0.25">
      <c r="B25" s="48"/>
    </row>
    <row r="26" spans="2:9" x14ac:dyDescent="0.25">
      <c r="B26" s="196" t="s">
        <v>18</v>
      </c>
      <c r="C26" s="197"/>
      <c r="D26" s="197"/>
      <c r="E26" s="197"/>
      <c r="F26" s="198"/>
    </row>
    <row r="27" spans="2:9" x14ac:dyDescent="0.25">
      <c r="B27" s="36" t="s">
        <v>19</v>
      </c>
      <c r="C27" s="134"/>
      <c r="D27" s="194"/>
      <c r="E27" s="30" t="s">
        <v>20</v>
      </c>
      <c r="F27" s="134"/>
    </row>
    <row r="28" spans="2:9" x14ac:dyDescent="0.25">
      <c r="B28" s="36" t="s">
        <v>21</v>
      </c>
      <c r="C28" s="134"/>
      <c r="D28" s="194"/>
      <c r="E28" s="30" t="s">
        <v>22</v>
      </c>
      <c r="F28" s="134"/>
    </row>
    <row r="29" spans="2:9" x14ac:dyDescent="0.25">
      <c r="B29" s="36" t="s">
        <v>23</v>
      </c>
      <c r="C29" s="134"/>
      <c r="D29" s="194"/>
      <c r="E29" s="30" t="s">
        <v>24</v>
      </c>
      <c r="F29" s="134"/>
    </row>
    <row r="30" spans="2:9" x14ac:dyDescent="0.25">
      <c r="B30" s="38" t="s">
        <v>25</v>
      </c>
      <c r="C30" s="49" t="str">
        <f>IFERROR(IF(DATEDIF(StartC, EndC, "m")=0, "", TEXT(DATEDIF(StartC, EndC, "m")&amp;" Months","")), "")</f>
        <v/>
      </c>
      <c r="D30" s="208"/>
      <c r="E30" s="47"/>
      <c r="F30" s="50"/>
    </row>
    <row r="32" spans="2:9" x14ac:dyDescent="0.25">
      <c r="B32" s="212" t="s">
        <v>262</v>
      </c>
      <c r="C32" s="213"/>
    </row>
    <row r="34" spans="1:7" ht="15.75" thickBot="1" x14ac:dyDescent="0.3"/>
    <row r="35" spans="1:7" ht="22.5" thickTop="1" thickBot="1" x14ac:dyDescent="0.3">
      <c r="A35" s="51"/>
      <c r="B35" s="202" t="s">
        <v>78</v>
      </c>
      <c r="C35" s="202"/>
      <c r="D35" s="202"/>
      <c r="E35" s="202"/>
      <c r="F35" s="202"/>
      <c r="G35" s="52"/>
    </row>
    <row r="36" spans="1:7" ht="21.75" thickBot="1" x14ac:dyDescent="0.3">
      <c r="A36" s="29"/>
      <c r="B36" s="30" t="s">
        <v>26</v>
      </c>
      <c r="C36" s="53">
        <f>IFERROR(ACQ_TOTAL+CONSUL_TOTAL+CONST_TOTAL+EQUIP_TOTAL+ART_TOTAL+PM_TOTAL+OTHER_TOTAL, "")</f>
        <v>0</v>
      </c>
      <c r="D36" s="203"/>
      <c r="E36" s="30" t="s">
        <v>27</v>
      </c>
      <c r="F36" s="53">
        <f>IFERROR(ACQ_TOTAL_ESC+CONSUL_TOTAL_ESC+CONST_TOTAL_ESC+EQUIP_TOTAL_ESC+ART_TOTAL_ESC+PM_TOTAL_ESC+OTHER_TOTAL_ESC, "")</f>
        <v>0</v>
      </c>
      <c r="G36" s="31"/>
    </row>
    <row r="37" spans="1:7" ht="21.75" thickBot="1" x14ac:dyDescent="0.3">
      <c r="A37" s="29"/>
      <c r="D37" s="203"/>
      <c r="E37" s="30" t="s">
        <v>28</v>
      </c>
      <c r="F37" s="53">
        <f>IFERROR(ROUND(F36,-3), "")</f>
        <v>0</v>
      </c>
      <c r="G37" s="31"/>
    </row>
    <row r="38" spans="1:7" s="58" customFormat="1" ht="15.75" thickBot="1" x14ac:dyDescent="0.3">
      <c r="A38" s="54"/>
      <c r="B38" s="55"/>
      <c r="C38" s="56"/>
      <c r="D38" s="204"/>
      <c r="E38" s="55"/>
      <c r="F38" s="56"/>
      <c r="G38" s="57"/>
    </row>
    <row r="39" spans="1:7" ht="15.75" thickTop="1" x14ac:dyDescent="0.25"/>
    <row r="43" spans="1:7" ht="21" x14ac:dyDescent="0.25">
      <c r="B43" s="214" t="s">
        <v>42</v>
      </c>
      <c r="C43" s="214"/>
      <c r="D43" s="214"/>
      <c r="E43" s="214"/>
      <c r="F43" s="214"/>
    </row>
    <row r="44" spans="1:7" s="58" customFormat="1" x14ac:dyDescent="0.25">
      <c r="B44" s="59"/>
      <c r="C44" s="59"/>
      <c r="D44" s="59"/>
      <c r="E44" s="59"/>
      <c r="F44" s="59"/>
    </row>
    <row r="45" spans="1:7" x14ac:dyDescent="0.25">
      <c r="B45" s="184" t="s">
        <v>29</v>
      </c>
      <c r="C45" s="185"/>
      <c r="D45" s="185"/>
      <c r="E45" s="185"/>
      <c r="F45" s="186"/>
    </row>
    <row r="46" spans="1:7" s="20" customFormat="1" x14ac:dyDescent="0.25">
      <c r="B46" s="60" t="s">
        <v>30</v>
      </c>
      <c r="C46" s="61">
        <f>ACQ_TOTAL</f>
        <v>0</v>
      </c>
      <c r="D46" s="62"/>
      <c r="E46" s="63" t="s">
        <v>31</v>
      </c>
      <c r="F46" s="61">
        <f>ACQ_TOTAL_ESC</f>
        <v>0</v>
      </c>
    </row>
    <row r="47" spans="1:7" x14ac:dyDescent="0.25">
      <c r="B47" s="64"/>
      <c r="C47" s="65"/>
      <c r="D47" s="65"/>
      <c r="E47" s="64"/>
      <c r="F47" s="65"/>
    </row>
    <row r="48" spans="1:7" x14ac:dyDescent="0.25">
      <c r="B48" s="184" t="s">
        <v>32</v>
      </c>
      <c r="C48" s="185"/>
      <c r="D48" s="185"/>
      <c r="E48" s="185"/>
      <c r="F48" s="186"/>
    </row>
    <row r="49" spans="2:6" x14ac:dyDescent="0.25">
      <c r="B49" s="66" t="s">
        <v>33</v>
      </c>
      <c r="C49" s="67">
        <f>PREDESIGN_TOTAL</f>
        <v>0</v>
      </c>
      <c r="D49" s="65"/>
      <c r="E49" s="64"/>
      <c r="F49" s="68"/>
    </row>
    <row r="50" spans="2:6" x14ac:dyDescent="0.25">
      <c r="B50" s="66" t="s">
        <v>34</v>
      </c>
      <c r="C50" s="67">
        <f>CONST_DOCS</f>
        <v>0</v>
      </c>
      <c r="D50" s="65"/>
      <c r="E50" s="64"/>
      <c r="F50" s="68"/>
    </row>
    <row r="51" spans="2:6" x14ac:dyDescent="0.25">
      <c r="B51" s="66" t="s">
        <v>35</v>
      </c>
      <c r="C51" s="67">
        <f>EX_SVCS_TOTAL</f>
        <v>0</v>
      </c>
      <c r="D51" s="65"/>
      <c r="E51" s="64"/>
      <c r="F51" s="68"/>
    </row>
    <row r="52" spans="2:6" x14ac:dyDescent="0.25">
      <c r="B52" s="66" t="s">
        <v>36</v>
      </c>
      <c r="C52" s="67">
        <f>OTHER_SVCS_TOTAL</f>
        <v>0</v>
      </c>
      <c r="D52" s="65"/>
      <c r="E52" s="64"/>
      <c r="F52" s="68"/>
    </row>
    <row r="53" spans="2:6" x14ac:dyDescent="0.25">
      <c r="B53" s="66" t="s">
        <v>37</v>
      </c>
      <c r="C53" s="67">
        <f>DES_CONT_TOTAL</f>
        <v>0</v>
      </c>
      <c r="D53" s="65"/>
      <c r="E53" s="64"/>
      <c r="F53" s="68"/>
    </row>
    <row r="54" spans="2:6" s="20" customFormat="1" x14ac:dyDescent="0.25">
      <c r="B54" s="60" t="s">
        <v>40</v>
      </c>
      <c r="C54" s="61">
        <f>CONSUL_TOTAL</f>
        <v>0</v>
      </c>
      <c r="D54" s="62"/>
      <c r="E54" s="63" t="s">
        <v>39</v>
      </c>
      <c r="F54" s="61">
        <f>CONSUL_TOTAL_ESC</f>
        <v>0</v>
      </c>
    </row>
    <row r="55" spans="2:6" x14ac:dyDescent="0.25">
      <c r="B55" s="64"/>
      <c r="C55" s="65"/>
      <c r="D55" s="65"/>
      <c r="E55" s="64"/>
      <c r="F55" s="65"/>
    </row>
    <row r="56" spans="2:6" x14ac:dyDescent="0.25">
      <c r="B56" s="184" t="s">
        <v>38</v>
      </c>
      <c r="C56" s="185"/>
      <c r="D56" s="185"/>
      <c r="E56" s="185"/>
      <c r="F56" s="186"/>
    </row>
    <row r="57" spans="2:6" x14ac:dyDescent="0.25">
      <c r="B57" s="66" t="str">
        <f>IF(APW="Yes", "GC/CM Risk Contingency", "")</f>
        <v/>
      </c>
      <c r="C57" s="67" t="str">
        <f>IF(APW="Yes", GCCM_RISK, "")</f>
        <v/>
      </c>
      <c r="D57" s="65"/>
      <c r="E57" s="64"/>
      <c r="F57" s="68"/>
    </row>
    <row r="58" spans="2:6" x14ac:dyDescent="0.25">
      <c r="B58" s="66" t="str">
        <f>IF(APW="Yes", "GC/CM or D/B Costs", "")</f>
        <v/>
      </c>
      <c r="C58" s="67" t="str">
        <f>IF(APW="Yes",GCCM_DB_TOTAL,"")</f>
        <v/>
      </c>
      <c r="D58" s="65"/>
      <c r="E58" s="64"/>
      <c r="F58" s="68"/>
    </row>
    <row r="59" spans="2:6" x14ac:dyDescent="0.25">
      <c r="B59" s="66" t="s">
        <v>43</v>
      </c>
      <c r="C59" s="67">
        <f>CONT</f>
        <v>0</v>
      </c>
      <c r="D59" s="65"/>
      <c r="E59" s="69" t="s">
        <v>248</v>
      </c>
      <c r="F59" s="67">
        <f>CONT_ESC</f>
        <v>0</v>
      </c>
    </row>
    <row r="60" spans="2:6" ht="30" x14ac:dyDescent="0.25">
      <c r="B60" s="66" t="s">
        <v>44</v>
      </c>
      <c r="C60" s="67">
        <f>MACC</f>
        <v>0</v>
      </c>
      <c r="D60" s="65"/>
      <c r="E60" s="64" t="s">
        <v>46</v>
      </c>
      <c r="F60" s="67">
        <f>MACC_ESC</f>
        <v>0</v>
      </c>
    </row>
    <row r="61" spans="2:6" x14ac:dyDescent="0.25">
      <c r="B61" s="66" t="s">
        <v>45</v>
      </c>
      <c r="C61" s="67">
        <f>SALES_TAX</f>
        <v>0</v>
      </c>
      <c r="D61" s="65"/>
      <c r="E61" s="64" t="s">
        <v>47</v>
      </c>
      <c r="F61" s="67">
        <f>SALES_TAX_ESC</f>
        <v>0</v>
      </c>
    </row>
    <row r="62" spans="2:6" s="20" customFormat="1" x14ac:dyDescent="0.25">
      <c r="B62" s="60" t="s">
        <v>63</v>
      </c>
      <c r="C62" s="61">
        <f>CONST_TOTAL</f>
        <v>0</v>
      </c>
      <c r="D62" s="62"/>
      <c r="E62" s="63" t="s">
        <v>64</v>
      </c>
      <c r="F62" s="61">
        <f>CONST_TOTAL_ESC</f>
        <v>0</v>
      </c>
    </row>
    <row r="63" spans="2:6" x14ac:dyDescent="0.25">
      <c r="B63" s="64"/>
      <c r="C63" s="65"/>
      <c r="D63" s="65"/>
      <c r="E63" s="64"/>
      <c r="F63" s="65"/>
    </row>
    <row r="64" spans="2:6" x14ac:dyDescent="0.25">
      <c r="B64" s="184" t="s">
        <v>53</v>
      </c>
      <c r="C64" s="185"/>
      <c r="D64" s="185"/>
      <c r="E64" s="185"/>
      <c r="F64" s="186"/>
    </row>
    <row r="65" spans="2:6" x14ac:dyDescent="0.25">
      <c r="B65" s="66" t="s">
        <v>53</v>
      </c>
      <c r="C65" s="67">
        <f>EQUIP_SUBTOTAL</f>
        <v>0</v>
      </c>
      <c r="D65" s="65"/>
      <c r="E65" s="64"/>
      <c r="F65" s="68"/>
    </row>
    <row r="66" spans="2:6" x14ac:dyDescent="0.25">
      <c r="B66" s="66" t="s">
        <v>45</v>
      </c>
      <c r="C66" s="67">
        <f>EQUIP_SALES_TAX</f>
        <v>0</v>
      </c>
      <c r="D66" s="65"/>
      <c r="E66" s="64"/>
      <c r="F66" s="68"/>
    </row>
    <row r="67" spans="2:6" x14ac:dyDescent="0.25">
      <c r="B67" s="66" t="s">
        <v>54</v>
      </c>
      <c r="C67" s="67">
        <f>EQUIP_NON_TAX</f>
        <v>0</v>
      </c>
      <c r="D67" s="65"/>
      <c r="E67" s="64"/>
      <c r="F67" s="68"/>
    </row>
    <row r="68" spans="2:6" s="20" customFormat="1" x14ac:dyDescent="0.25">
      <c r="B68" s="60" t="s">
        <v>55</v>
      </c>
      <c r="C68" s="61">
        <f>EQUIP_TOTAL</f>
        <v>0</v>
      </c>
      <c r="D68" s="62"/>
      <c r="E68" s="63" t="s">
        <v>66</v>
      </c>
      <c r="F68" s="61">
        <f>EQUIP_TOTAL_ESC</f>
        <v>0</v>
      </c>
    </row>
    <row r="69" spans="2:6" x14ac:dyDescent="0.25">
      <c r="B69" s="64"/>
      <c r="C69" s="65"/>
      <c r="D69" s="65"/>
      <c r="E69" s="64"/>
      <c r="F69" s="65"/>
    </row>
    <row r="70" spans="2:6" x14ac:dyDescent="0.25">
      <c r="B70" s="184" t="s">
        <v>56</v>
      </c>
      <c r="C70" s="185"/>
      <c r="D70" s="185"/>
      <c r="E70" s="185"/>
      <c r="F70" s="186"/>
    </row>
    <row r="71" spans="2:6" s="20" customFormat="1" x14ac:dyDescent="0.25">
      <c r="B71" s="60" t="s">
        <v>57</v>
      </c>
      <c r="C71" s="61">
        <f>ART_TOTAL</f>
        <v>0</v>
      </c>
      <c r="D71" s="62"/>
      <c r="E71" s="63" t="s">
        <v>61</v>
      </c>
      <c r="F71" s="61">
        <f>ART_TOTAL_ESC</f>
        <v>0</v>
      </c>
    </row>
    <row r="72" spans="2:6" x14ac:dyDescent="0.25">
      <c r="B72" s="64"/>
      <c r="C72" s="65"/>
      <c r="D72" s="65"/>
      <c r="E72" s="64"/>
      <c r="F72" s="65"/>
    </row>
    <row r="73" spans="2:6" x14ac:dyDescent="0.25">
      <c r="B73" s="184" t="s">
        <v>67</v>
      </c>
      <c r="C73" s="185"/>
      <c r="D73" s="185"/>
      <c r="E73" s="185"/>
      <c r="F73" s="186"/>
    </row>
    <row r="74" spans="2:6" ht="30" x14ac:dyDescent="0.25">
      <c r="B74" s="66" t="s">
        <v>68</v>
      </c>
      <c r="C74" s="67">
        <f>AGENCY_PM</f>
        <v>0</v>
      </c>
      <c r="D74" s="65"/>
      <c r="E74" s="64"/>
      <c r="F74" s="68"/>
    </row>
    <row r="75" spans="2:6" ht="15" customHeight="1" x14ac:dyDescent="0.25">
      <c r="B75" s="66" t="s">
        <v>69</v>
      </c>
      <c r="C75" s="67">
        <f>DES_ADD_SVCS</f>
        <v>0</v>
      </c>
      <c r="D75" s="65"/>
      <c r="E75" s="64"/>
      <c r="F75" s="68"/>
    </row>
    <row r="76" spans="2:6" ht="15" customHeight="1" x14ac:dyDescent="0.25">
      <c r="B76" s="66" t="s">
        <v>247</v>
      </c>
      <c r="C76" s="67">
        <f>PM_OTHER</f>
        <v>0</v>
      </c>
      <c r="D76" s="65"/>
      <c r="E76" s="64"/>
      <c r="F76" s="68"/>
    </row>
    <row r="77" spans="2:6" s="20" customFormat="1" ht="30" x14ac:dyDescent="0.25">
      <c r="B77" s="60" t="s">
        <v>70</v>
      </c>
      <c r="C77" s="61">
        <f>PM_TOTAL</f>
        <v>0</v>
      </c>
      <c r="D77" s="62"/>
      <c r="E77" s="63" t="s">
        <v>71</v>
      </c>
      <c r="F77" s="61">
        <f>PM_TOTAL_ESC</f>
        <v>0</v>
      </c>
    </row>
    <row r="78" spans="2:6" x14ac:dyDescent="0.25">
      <c r="B78" s="64"/>
      <c r="C78" s="65"/>
      <c r="D78" s="65"/>
      <c r="E78" s="64"/>
      <c r="F78" s="65"/>
    </row>
    <row r="79" spans="2:6" x14ac:dyDescent="0.25">
      <c r="B79" s="209" t="s">
        <v>59</v>
      </c>
      <c r="C79" s="210"/>
      <c r="D79" s="210"/>
      <c r="E79" s="210"/>
      <c r="F79" s="211"/>
    </row>
    <row r="80" spans="2:6" s="20" customFormat="1" x14ac:dyDescent="0.25">
      <c r="B80" s="60" t="s">
        <v>60</v>
      </c>
      <c r="C80" s="61">
        <f>OTHER_TOTAL</f>
        <v>0</v>
      </c>
      <c r="D80" s="62"/>
      <c r="E80" s="63" t="s">
        <v>62</v>
      </c>
      <c r="F80" s="61">
        <f>OTHER_TOTAL_ESC</f>
        <v>0</v>
      </c>
    </row>
    <row r="81" spans="1:7" s="20" customFormat="1" x14ac:dyDescent="0.25">
      <c r="B81" s="70"/>
      <c r="C81" s="71"/>
      <c r="D81" s="71"/>
      <c r="E81" s="70"/>
      <c r="F81" s="71"/>
    </row>
    <row r="82" spans="1:7" ht="15.75" thickBot="1" x14ac:dyDescent="0.3">
      <c r="B82" s="64"/>
      <c r="C82" s="65"/>
      <c r="D82" s="65"/>
      <c r="E82" s="64"/>
      <c r="F82" s="65"/>
    </row>
    <row r="83" spans="1:7" ht="22.5" thickTop="1" thickBot="1" x14ac:dyDescent="0.3">
      <c r="A83" s="51"/>
      <c r="B83" s="202" t="s">
        <v>78</v>
      </c>
      <c r="C83" s="202"/>
      <c r="D83" s="202"/>
      <c r="E83" s="202"/>
      <c r="F83" s="202"/>
      <c r="G83" s="52"/>
    </row>
    <row r="84" spans="1:7" ht="21.75" thickBot="1" x14ac:dyDescent="0.3">
      <c r="A84" s="29"/>
      <c r="B84" s="30" t="s">
        <v>26</v>
      </c>
      <c r="C84" s="53">
        <f>IFERROR(ACQ_TOTAL+CONSUL_TOTAL+CONST_TOTAL+EQUIP_TOTAL+ART_TOTAL+PM_TOTAL+OTHER_TOTAL, "")</f>
        <v>0</v>
      </c>
      <c r="D84" s="203"/>
      <c r="E84" s="30" t="s">
        <v>27</v>
      </c>
      <c r="F84" s="53">
        <f>IFERROR(ACQ_TOTAL_ESC+CONSUL_TOTAL_ESC+CONST_TOTAL_ESC+EQUIP_TOTAL_ESC+ART_TOTAL_ESC+PM_TOTAL_ESC+OTHER_TOTAL_ESC, "")</f>
        <v>0</v>
      </c>
      <c r="G84" s="31"/>
    </row>
    <row r="85" spans="1:7" ht="21.75" thickBot="1" x14ac:dyDescent="0.3">
      <c r="A85" s="29"/>
      <c r="D85" s="203"/>
      <c r="E85" s="30" t="s">
        <v>28</v>
      </c>
      <c r="F85" s="53">
        <f>IFERROR(ROUND(F84,-3), "")</f>
        <v>0</v>
      </c>
      <c r="G85" s="31"/>
    </row>
    <row r="86" spans="1:7" s="58" customFormat="1" ht="15.75" thickBot="1" x14ac:dyDescent="0.3">
      <c r="A86" s="54"/>
      <c r="B86" s="55"/>
      <c r="C86" s="56"/>
      <c r="D86" s="204"/>
      <c r="E86" s="55"/>
      <c r="F86" s="56"/>
      <c r="G86" s="57"/>
    </row>
    <row r="87" spans="1:7" ht="15.75" thickTop="1" x14ac:dyDescent="0.25">
      <c r="B87" s="64"/>
      <c r="C87" s="65"/>
      <c r="D87" s="65"/>
      <c r="E87" s="64"/>
      <c r="F87" s="65"/>
    </row>
    <row r="88" spans="1:7" x14ac:dyDescent="0.25">
      <c r="B88" s="64"/>
      <c r="C88" s="65"/>
      <c r="D88" s="65"/>
      <c r="E88" s="64"/>
      <c r="F88" s="65"/>
    </row>
    <row r="89" spans="1:7" x14ac:dyDescent="0.25">
      <c r="B89" s="64"/>
      <c r="C89" s="65"/>
      <c r="D89" s="65"/>
      <c r="E89" s="64"/>
      <c r="F89" s="65"/>
    </row>
    <row r="90" spans="1:7" x14ac:dyDescent="0.25">
      <c r="B90" s="64"/>
      <c r="C90" s="65"/>
      <c r="D90" s="65"/>
      <c r="E90" s="64"/>
      <c r="F90" s="65"/>
    </row>
    <row r="91" spans="1:7" x14ac:dyDescent="0.25">
      <c r="B91" s="64"/>
      <c r="C91" s="65"/>
      <c r="D91" s="65"/>
      <c r="E91" s="64"/>
      <c r="F91" s="65"/>
    </row>
    <row r="92" spans="1:7" x14ac:dyDescent="0.25">
      <c r="B92" s="64"/>
      <c r="C92" s="65"/>
      <c r="D92" s="65"/>
      <c r="E92" s="64"/>
      <c r="F92" s="65"/>
    </row>
  </sheetData>
  <sheetProtection algorithmName="SHA-512" hashValue="o8W1hQN7iXJOBsh8R+sdtpm4/EdLCzfSFQAkUuyCXKpUUBb35qs7um+8hFa1kizWY7Gc1oXm2qM/tLEsZY2f/g==" saltValue="TveZ6WBYmHL0e9qzkxrCUg==" spinCount="100000" sheet="1" objects="1" scenarios="1" formatCells="0" formatColumns="0" formatRows="0" insertRows="0"/>
  <scenarios current="1" show="1">
    <scenario name="Contingency Rate" locked="1" count="1" user="Maurice Perigo" comment="Created by Maurice Perigo on 6/4/2014">
      <inputCells r="C22" val="0.05"/>
    </scenario>
    <scenario name="Contingency Remodel" locked="1" count="1" user="Maurice Perigo" comment="Created by Maurice Perigo on 6/4/2014">
      <inputCells r="C22" val="0.1" numFmtId="9"/>
    </scenario>
  </scenarios>
  <mergeCells count="28">
    <mergeCell ref="B83:F83"/>
    <mergeCell ref="D84:D86"/>
    <mergeCell ref="B12:F12"/>
    <mergeCell ref="B26:F26"/>
    <mergeCell ref="B18:F18"/>
    <mergeCell ref="D19:D24"/>
    <mergeCell ref="D27:D30"/>
    <mergeCell ref="D36:D38"/>
    <mergeCell ref="B64:F64"/>
    <mergeCell ref="B70:F70"/>
    <mergeCell ref="B79:F79"/>
    <mergeCell ref="B73:F73"/>
    <mergeCell ref="B32:C32"/>
    <mergeCell ref="B35:F35"/>
    <mergeCell ref="B43:F43"/>
    <mergeCell ref="B45:F45"/>
    <mergeCell ref="B1:F1"/>
    <mergeCell ref="B2:F2"/>
    <mergeCell ref="B7:F7"/>
    <mergeCell ref="C8:E8"/>
    <mergeCell ref="C9:E9"/>
    <mergeCell ref="B48:F48"/>
    <mergeCell ref="B56:F56"/>
    <mergeCell ref="C10:E10"/>
    <mergeCell ref="C3:E3"/>
    <mergeCell ref="C4:E4"/>
    <mergeCell ref="C5:E5"/>
    <mergeCell ref="D13:D17"/>
  </mergeCells>
  <conditionalFormatting sqref="C57:C58">
    <cfRule type="expression" dxfId="6" priority="1">
      <formula>OR(APW="No", APW="")</formula>
    </cfRule>
  </conditionalFormatting>
  <dataValidations count="1">
    <dataValidation type="custom" allowBlank="1" showInputMessage="1" showErrorMessage="1" errorTitle="Limit Exceeded" error="Contingency Rate Limit Exceeded" promptTitle="Contingency Rate Limits" prompt="Must be less than:_x000a_5% for New Construction_x000a_10% for Remodel" sqref="C22">
      <formula1>IF($C$17="Yes", $C$22&lt;=ContR, $C$22&lt;=ContN)</formula1>
    </dataValidation>
  </dataValidations>
  <hyperlinks>
    <hyperlink ref="B21" r:id="rId1"/>
  </hyperlinks>
  <pageMargins left="0.5" right="0.5" top="0.5" bottom="0.5" header="0.25" footer="0.25"/>
  <pageSetup scale="88" fitToHeight="0" orientation="portrait" r:id="rId2"/>
  <headerFooter>
    <oddFooter>&amp;LC-100(2016)&amp;CPage &amp;P of &amp;N&amp;R&amp;D</oddFooter>
  </headerFooter>
  <rowBreaks count="1" manualBreakCount="1">
    <brk id="41" max="16383"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'Data Tables'!$A$2:$A$3</xm:f>
          </x14:formula1>
          <xm:sqref>C19 C17 F20</xm:sqref>
        </x14:dataValidation>
        <x14:dataValidation type="list" allowBlank="1" showInputMessage="1" showErrorMessage="1">
          <x14:formula1>
            <xm:f>'Data Tables'!$B$2:$B$3</xm:f>
          </x14:formula1>
          <xm:sqref>C24</xm:sqref>
        </x14:dataValidation>
        <x14:dataValidation type="list" allowBlank="1" showInputMessage="1" showErrorMessage="1">
          <x14:formula1>
            <xm:f>'Data Tables'!$J$10:$J$73</xm:f>
          </x14:formula1>
          <xm:sqref>C16</xm:sqref>
        </x14:dataValidation>
        <x14:dataValidation type="list" allowBlank="1" showInputMessage="1" showErrorMessage="1" promptTitle="When Art Requirement Applies?" prompt="Art requirement applies if this is new construction.  Also applies on remodels over $200,000 or higher education institutions.">
          <x14:formula1>
            <xm:f>'Data Tables'!$A$2:$A$3</xm:f>
          </x14:formula1>
          <xm:sqref>F19</xm:sqref>
        </x14:dataValidation>
        <x14:dataValidation type="list" allowBlank="1" showInputMessage="1" showErrorMessage="1">
          <x14:formula1>
            <xm:f>'Data Tables'!$D$2:$D$313</xm:f>
          </x14:formula1>
          <xm:sqref>C27</xm:sqref>
        </x14:dataValidation>
        <x14:dataValidation type="list" allowBlank="1" showInputMessage="1" showErrorMessage="1">
          <x14:formula1>
            <xm:f>'Data Tables'!$D$2:$D$91</xm:f>
          </x14:formula1>
          <xm:sqref>C23</xm:sqref>
        </x14:dataValidation>
        <x14:dataValidation type="list" allowBlank="1" showInputMessage="1" showErrorMessage="1">
          <x14:formula1>
            <xm:f>'Data Tables'!$E$2:$E$313</xm:f>
          </x14:formula1>
          <xm:sqref>F27</xm:sqref>
        </x14:dataValidation>
        <x14:dataValidation type="list" allowBlank="1" showInputMessage="1" showErrorMessage="1">
          <x14:formula1>
            <xm:f>'Data Tables'!$E$2:$E$313</xm:f>
          </x14:formula1>
          <xm:sqref>C28</xm:sqref>
        </x14:dataValidation>
        <x14:dataValidation type="list" allowBlank="1" showInputMessage="1" showErrorMessage="1">
          <x14:formula1>
            <xm:f>'Data Tables'!$F$2:$F$313</xm:f>
          </x14:formula1>
          <xm:sqref>F28</xm:sqref>
        </x14:dataValidation>
        <x14:dataValidation type="list" allowBlank="1" showInputMessage="1" showErrorMessage="1">
          <x14:formula1>
            <xm:f>'Data Tables'!$F$2:$F$313</xm:f>
          </x14:formula1>
          <xm:sqref>C29</xm:sqref>
        </x14:dataValidation>
        <x14:dataValidation type="list" allowBlank="1" showInputMessage="1" showErrorMessage="1">
          <x14:formula1>
            <xm:f>'Data Tables'!$G$2:$G$313</xm:f>
          </x14:formula1>
          <xm:sqref>F29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4"/>
  <sheetViews>
    <sheetView showGridLines="0" zoomScaleNormal="100" workbookViewId="0">
      <selection activeCell="E19" sqref="E19"/>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93"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15" t="s">
        <v>41</v>
      </c>
      <c r="C1" s="215"/>
      <c r="D1" s="215"/>
      <c r="E1" s="215"/>
      <c r="F1" s="215"/>
      <c r="G1" s="215"/>
      <c r="H1" s="73"/>
    </row>
    <row r="2" spans="1:8" s="58" customFormat="1" ht="16.5" thickTop="1" thickBot="1" x14ac:dyDescent="0.3">
      <c r="B2" s="59"/>
      <c r="C2" s="59"/>
      <c r="D2" s="59"/>
      <c r="E2" s="59"/>
      <c r="F2" s="59"/>
      <c r="G2" s="59"/>
    </row>
    <row r="3" spans="1:8" s="28" customFormat="1" x14ac:dyDescent="0.25">
      <c r="B3" s="216" t="s">
        <v>85</v>
      </c>
      <c r="C3" s="217"/>
      <c r="D3" s="217"/>
      <c r="E3" s="217"/>
      <c r="F3" s="217"/>
      <c r="G3" s="218"/>
    </row>
    <row r="4" spans="1:8" s="74" customFormat="1" ht="30" x14ac:dyDescent="0.25">
      <c r="B4" s="75" t="s">
        <v>79</v>
      </c>
      <c r="C4" s="76" t="s">
        <v>80</v>
      </c>
      <c r="D4" s="76"/>
      <c r="E4" s="77" t="s">
        <v>81</v>
      </c>
      <c r="F4" s="76" t="s">
        <v>82</v>
      </c>
      <c r="G4" s="78" t="s">
        <v>83</v>
      </c>
    </row>
    <row r="5" spans="1:8" s="28" customFormat="1" x14ac:dyDescent="0.25">
      <c r="B5" s="79" t="s">
        <v>89</v>
      </c>
      <c r="C5" s="135"/>
      <c r="D5" s="65"/>
      <c r="E5" s="80"/>
      <c r="F5" s="81"/>
      <c r="G5" s="82"/>
    </row>
    <row r="6" spans="1:8" s="28" customFormat="1" x14ac:dyDescent="0.25">
      <c r="B6" s="79" t="s">
        <v>90</v>
      </c>
      <c r="C6" s="136"/>
      <c r="D6" s="65"/>
      <c r="E6" s="80"/>
      <c r="F6" s="64"/>
      <c r="G6" s="82"/>
    </row>
    <row r="7" spans="1:8" s="28" customFormat="1" x14ac:dyDescent="0.25">
      <c r="B7" s="79" t="s">
        <v>91</v>
      </c>
      <c r="C7" s="136"/>
      <c r="D7" s="65"/>
      <c r="E7" s="80"/>
      <c r="F7" s="64"/>
      <c r="G7" s="82"/>
    </row>
    <row r="8" spans="1:8" s="28" customFormat="1" x14ac:dyDescent="0.25">
      <c r="B8" s="79" t="s">
        <v>92</v>
      </c>
      <c r="C8" s="136"/>
      <c r="D8" s="65"/>
      <c r="E8" s="80"/>
      <c r="F8" s="64"/>
      <c r="G8" s="82"/>
    </row>
    <row r="9" spans="1:8" s="28" customFormat="1" x14ac:dyDescent="0.25">
      <c r="B9" s="79" t="s">
        <v>93</v>
      </c>
      <c r="C9" s="136"/>
      <c r="D9" s="65"/>
      <c r="E9" s="80"/>
      <c r="F9" s="64"/>
      <c r="G9" s="82"/>
    </row>
    <row r="10" spans="1:8" s="28" customFormat="1" x14ac:dyDescent="0.25">
      <c r="B10" s="138" t="s">
        <v>94</v>
      </c>
      <c r="C10" s="136"/>
      <c r="D10" s="65"/>
      <c r="E10" s="80"/>
      <c r="F10" s="64"/>
      <c r="G10" s="139"/>
    </row>
    <row r="11" spans="1:8" s="28" customFormat="1" ht="15.75" thickBot="1" x14ac:dyDescent="0.3">
      <c r="B11" s="138" t="s">
        <v>256</v>
      </c>
      <c r="C11" s="137"/>
      <c r="D11" s="65"/>
      <c r="E11" s="80"/>
      <c r="F11" s="83"/>
      <c r="G11" s="139"/>
    </row>
    <row r="12" spans="1:8" s="20" customFormat="1" ht="15.75" thickBot="1" x14ac:dyDescent="0.3">
      <c r="B12" s="84" t="s">
        <v>116</v>
      </c>
      <c r="C12" s="85">
        <f>SUM(C5:C11)</f>
        <v>0</v>
      </c>
      <c r="D12" s="86"/>
      <c r="E12" s="87" t="s">
        <v>58</v>
      </c>
      <c r="F12" s="88">
        <f>C12</f>
        <v>0</v>
      </c>
      <c r="G12" s="89"/>
    </row>
    <row r="13" spans="1:8" s="20" customFormat="1" x14ac:dyDescent="0.25">
      <c r="B13" s="90"/>
      <c r="C13" s="71"/>
      <c r="D13" s="71"/>
      <c r="E13" s="91"/>
      <c r="F13" s="90"/>
      <c r="G13" s="70"/>
    </row>
    <row r="14" spans="1:8" ht="15" customHeight="1" x14ac:dyDescent="0.25">
      <c r="B14" s="212" t="s">
        <v>262</v>
      </c>
      <c r="C14" s="213"/>
    </row>
  </sheetData>
  <sheetProtection password="C28C" sheet="1" objects="1" scenarios="1" formatCells="0" formatColumns="0" formatRows="0" insertRows="0"/>
  <mergeCells count="3">
    <mergeCell ref="B1:G1"/>
    <mergeCell ref="B3:G3"/>
    <mergeCell ref="B14:C14"/>
  </mergeCells>
  <pageMargins left="0.5" right="0.5" top="0.5" bottom="0.5" header="0.25" footer="0.25"/>
  <pageSetup scale="89" fitToHeight="0" orientation="portrait" r:id="rId1"/>
  <headerFooter>
    <oddFooter>&amp;LCost Details - Acquisition&amp;CPage &amp;P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51"/>
  <sheetViews>
    <sheetView showGridLines="0" topLeftCell="A22" zoomScaleNormal="100" workbookViewId="0">
      <selection activeCell="C14" sqref="C14"/>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15" t="s">
        <v>41</v>
      </c>
      <c r="C1" s="215"/>
      <c r="D1" s="215"/>
      <c r="E1" s="215"/>
      <c r="F1" s="215"/>
      <c r="G1" s="215"/>
      <c r="H1" s="73"/>
    </row>
    <row r="2" spans="1:8" s="58" customFormat="1" ht="16.5" thickTop="1" thickBot="1" x14ac:dyDescent="0.3">
      <c r="B2" s="59"/>
      <c r="C2" s="59"/>
      <c r="D2" s="59"/>
      <c r="E2" s="95"/>
      <c r="F2" s="59"/>
      <c r="G2" s="59"/>
    </row>
    <row r="3" spans="1:8" s="28" customFormat="1" x14ac:dyDescent="0.25">
      <c r="B3" s="216" t="s">
        <v>32</v>
      </c>
      <c r="C3" s="217"/>
      <c r="D3" s="217"/>
      <c r="E3" s="217"/>
      <c r="F3" s="217"/>
      <c r="G3" s="218"/>
    </row>
    <row r="4" spans="1:8" s="74" customFormat="1" ht="30" x14ac:dyDescent="0.25">
      <c r="B4" s="75" t="s">
        <v>79</v>
      </c>
      <c r="C4" s="76" t="s">
        <v>80</v>
      </c>
      <c r="D4" s="76"/>
      <c r="E4" s="96" t="s">
        <v>81</v>
      </c>
      <c r="F4" s="76" t="s">
        <v>82</v>
      </c>
      <c r="G4" s="78" t="s">
        <v>83</v>
      </c>
    </row>
    <row r="5" spans="1:8" s="28" customFormat="1" x14ac:dyDescent="0.25">
      <c r="B5" s="219" t="s">
        <v>84</v>
      </c>
      <c r="C5" s="220"/>
      <c r="D5" s="220"/>
      <c r="E5" s="220"/>
      <c r="F5" s="220"/>
      <c r="G5" s="221"/>
    </row>
    <row r="6" spans="1:8" s="28" customFormat="1" x14ac:dyDescent="0.25">
      <c r="B6" s="79" t="s">
        <v>86</v>
      </c>
      <c r="C6" s="136"/>
      <c r="D6" s="65"/>
      <c r="E6" s="97"/>
      <c r="F6" s="64"/>
      <c r="G6" s="82"/>
    </row>
    <row r="7" spans="1:8" s="28" customFormat="1" x14ac:dyDescent="0.25">
      <c r="B7" s="79" t="s">
        <v>87</v>
      </c>
      <c r="C7" s="136"/>
      <c r="D7" s="65"/>
      <c r="E7" s="97"/>
      <c r="F7" s="64"/>
      <c r="G7" s="82"/>
    </row>
    <row r="8" spans="1:8" s="28" customFormat="1" x14ac:dyDescent="0.25">
      <c r="B8" s="79" t="s">
        <v>88</v>
      </c>
      <c r="C8" s="136"/>
      <c r="D8" s="65"/>
      <c r="E8" s="97"/>
      <c r="F8" s="64"/>
      <c r="G8" s="82"/>
    </row>
    <row r="9" spans="1:8" s="28" customFormat="1" x14ac:dyDescent="0.25">
      <c r="B9" s="138" t="s">
        <v>95</v>
      </c>
      <c r="C9" s="136"/>
      <c r="D9" s="65"/>
      <c r="E9" s="97"/>
      <c r="F9" s="64"/>
      <c r="G9" s="139"/>
    </row>
    <row r="10" spans="1:8" s="28" customFormat="1" ht="15.75" thickBot="1" x14ac:dyDescent="0.3">
      <c r="B10" s="138" t="s">
        <v>256</v>
      </c>
      <c r="C10" s="140"/>
      <c r="D10" s="65"/>
      <c r="E10" s="97"/>
      <c r="F10" s="83"/>
      <c r="G10" s="139"/>
    </row>
    <row r="11" spans="1:8" s="28" customFormat="1" ht="15.75" thickBot="1" x14ac:dyDescent="0.3">
      <c r="B11" s="98" t="s">
        <v>96</v>
      </c>
      <c r="C11" s="85">
        <f>SUM(C6:C10)</f>
        <v>0</v>
      </c>
      <c r="D11" s="99"/>
      <c r="E11" s="100">
        <f>IF(ESC_StartD&lt;1, 1, ESC_StartD)</f>
        <v>1</v>
      </c>
      <c r="F11" s="88">
        <f>ROUNDUP(C11*E11, 0)</f>
        <v>0</v>
      </c>
      <c r="G11" s="82" t="s">
        <v>173</v>
      </c>
    </row>
    <row r="12" spans="1:8" s="28" customFormat="1" x14ac:dyDescent="0.25">
      <c r="B12" s="101"/>
      <c r="C12" s="102"/>
      <c r="D12" s="102"/>
      <c r="E12" s="103"/>
      <c r="F12" s="104"/>
      <c r="G12" s="105"/>
    </row>
    <row r="13" spans="1:8" s="28" customFormat="1" x14ac:dyDescent="0.25">
      <c r="B13" s="219" t="s">
        <v>97</v>
      </c>
      <c r="C13" s="220"/>
      <c r="D13" s="220"/>
      <c r="E13" s="220"/>
      <c r="F13" s="220"/>
      <c r="G13" s="221"/>
    </row>
    <row r="14" spans="1:8" s="28" customFormat="1" x14ac:dyDescent="0.25">
      <c r="B14" s="79" t="s">
        <v>34</v>
      </c>
      <c r="C14" s="106" t="str">
        <f>IFERROR(AEFP*(MACC+CONT)*0.69, "")</f>
        <v/>
      </c>
      <c r="D14" s="65"/>
      <c r="E14" s="97"/>
      <c r="F14" s="64"/>
      <c r="G14" s="82" t="s">
        <v>98</v>
      </c>
    </row>
    <row r="15" spans="1:8" s="28" customFormat="1" x14ac:dyDescent="0.25">
      <c r="B15" s="138" t="s">
        <v>95</v>
      </c>
      <c r="C15" s="136"/>
      <c r="D15" s="65"/>
      <c r="E15" s="97"/>
      <c r="F15" s="64"/>
      <c r="G15" s="139"/>
    </row>
    <row r="16" spans="1:8" s="28" customFormat="1" ht="15.75" thickBot="1" x14ac:dyDescent="0.3">
      <c r="B16" s="138" t="s">
        <v>256</v>
      </c>
      <c r="C16" s="140"/>
      <c r="D16" s="65"/>
      <c r="E16" s="97"/>
      <c r="F16" s="83"/>
      <c r="G16" s="139"/>
    </row>
    <row r="17" spans="2:7" s="28" customFormat="1" ht="15.75" thickBot="1" x14ac:dyDescent="0.3">
      <c r="B17" s="98" t="s">
        <v>96</v>
      </c>
      <c r="C17" s="85">
        <f>SUM(C14:C16)</f>
        <v>0</v>
      </c>
      <c r="D17" s="99"/>
      <c r="E17" s="100">
        <f>IF(ESC_MidD&lt;1, 1, ESC_MidD)</f>
        <v>1</v>
      </c>
      <c r="F17" s="88">
        <f>ROUNDUP(C17*E17, 0)</f>
        <v>0</v>
      </c>
      <c r="G17" s="82" t="s">
        <v>174</v>
      </c>
    </row>
    <row r="18" spans="2:7" s="28" customFormat="1" x14ac:dyDescent="0.25">
      <c r="B18" s="101"/>
      <c r="C18" s="102"/>
      <c r="D18" s="102"/>
      <c r="E18" s="103"/>
      <c r="F18" s="104"/>
      <c r="G18" s="105"/>
    </row>
    <row r="19" spans="2:7" s="28" customFormat="1" x14ac:dyDescent="0.25">
      <c r="B19" s="219" t="s">
        <v>99</v>
      </c>
      <c r="C19" s="220"/>
      <c r="D19" s="220"/>
      <c r="E19" s="220"/>
      <c r="F19" s="220"/>
      <c r="G19" s="221"/>
    </row>
    <row r="20" spans="2:7" s="28" customFormat="1" x14ac:dyDescent="0.25">
      <c r="B20" s="79" t="s">
        <v>100</v>
      </c>
      <c r="C20" s="136"/>
      <c r="D20" s="65"/>
      <c r="E20" s="97"/>
      <c r="F20" s="64"/>
      <c r="G20" s="82"/>
    </row>
    <row r="21" spans="2:7" s="28" customFormat="1" x14ac:dyDescent="0.25">
      <c r="B21" s="79" t="s">
        <v>101</v>
      </c>
      <c r="C21" s="136"/>
      <c r="D21" s="65"/>
      <c r="E21" s="97"/>
      <c r="F21" s="64"/>
      <c r="G21" s="82"/>
    </row>
    <row r="22" spans="2:7" s="28" customFormat="1" x14ac:dyDescent="0.25">
      <c r="B22" s="79" t="s">
        <v>102</v>
      </c>
      <c r="C22" s="136"/>
      <c r="D22" s="65"/>
      <c r="E22" s="97"/>
      <c r="F22" s="64"/>
      <c r="G22" s="82"/>
    </row>
    <row r="23" spans="2:7" s="28" customFormat="1" x14ac:dyDescent="0.25">
      <c r="B23" s="79" t="s">
        <v>103</v>
      </c>
      <c r="C23" s="136"/>
      <c r="D23" s="65"/>
      <c r="E23" s="97"/>
      <c r="F23" s="64"/>
      <c r="G23" s="82"/>
    </row>
    <row r="24" spans="2:7" s="28" customFormat="1" x14ac:dyDescent="0.25">
      <c r="B24" s="79" t="s">
        <v>104</v>
      </c>
      <c r="C24" s="136"/>
      <c r="D24" s="65"/>
      <c r="E24" s="97"/>
      <c r="F24" s="64"/>
      <c r="G24" s="82"/>
    </row>
    <row r="25" spans="2:7" s="28" customFormat="1" x14ac:dyDescent="0.25">
      <c r="B25" s="79" t="s">
        <v>165</v>
      </c>
      <c r="C25" s="136"/>
      <c r="D25" s="65"/>
      <c r="E25" s="97"/>
      <c r="F25" s="64"/>
      <c r="G25" s="82"/>
    </row>
    <row r="26" spans="2:7" s="28" customFormat="1" x14ac:dyDescent="0.25">
      <c r="B26" s="79" t="s">
        <v>105</v>
      </c>
      <c r="C26" s="136"/>
      <c r="D26" s="65"/>
      <c r="E26" s="97"/>
      <c r="F26" s="64"/>
      <c r="G26" s="82"/>
    </row>
    <row r="27" spans="2:7" s="28" customFormat="1" x14ac:dyDescent="0.25">
      <c r="B27" s="79" t="s">
        <v>106</v>
      </c>
      <c r="C27" s="136"/>
      <c r="D27" s="65"/>
      <c r="E27" s="97"/>
      <c r="F27" s="64"/>
      <c r="G27" s="82"/>
    </row>
    <row r="28" spans="2:7" s="28" customFormat="1" x14ac:dyDescent="0.25">
      <c r="B28" s="79" t="s">
        <v>166</v>
      </c>
      <c r="C28" s="136"/>
      <c r="D28" s="65"/>
      <c r="E28" s="97"/>
      <c r="F28" s="64"/>
      <c r="G28" s="82"/>
    </row>
    <row r="29" spans="2:7" s="28" customFormat="1" x14ac:dyDescent="0.25">
      <c r="B29" s="79" t="s">
        <v>167</v>
      </c>
      <c r="C29" s="136"/>
      <c r="D29" s="65"/>
      <c r="E29" s="97"/>
      <c r="F29" s="64"/>
      <c r="G29" s="82"/>
    </row>
    <row r="30" spans="2:7" s="28" customFormat="1" x14ac:dyDescent="0.25">
      <c r="B30" s="79" t="s">
        <v>107</v>
      </c>
      <c r="C30" s="136"/>
      <c r="D30" s="65"/>
      <c r="E30" s="97"/>
      <c r="F30" s="64"/>
      <c r="G30" s="82"/>
    </row>
    <row r="31" spans="2:7" s="28" customFormat="1" x14ac:dyDescent="0.25">
      <c r="B31" s="138" t="s">
        <v>95</v>
      </c>
      <c r="C31" s="136"/>
      <c r="D31" s="65"/>
      <c r="E31" s="97"/>
      <c r="F31" s="64"/>
      <c r="G31" s="139"/>
    </row>
    <row r="32" spans="2:7" s="28" customFormat="1" ht="15.75" thickBot="1" x14ac:dyDescent="0.3">
      <c r="B32" s="138" t="s">
        <v>256</v>
      </c>
      <c r="C32" s="140"/>
      <c r="D32" s="65"/>
      <c r="E32" s="97"/>
      <c r="F32" s="83"/>
      <c r="G32" s="139"/>
    </row>
    <row r="33" spans="2:7" s="28" customFormat="1" ht="15.75" thickBot="1" x14ac:dyDescent="0.3">
      <c r="B33" s="98" t="s">
        <v>96</v>
      </c>
      <c r="C33" s="85">
        <f>SUM(C20:C32)</f>
        <v>0</v>
      </c>
      <c r="D33" s="99"/>
      <c r="E33" s="100">
        <f>IF(ESC_MidD&lt;1, 1, ESC_MidD)</f>
        <v>1</v>
      </c>
      <c r="F33" s="88">
        <f>ROUNDUP(C33*E33, 0)</f>
        <v>0</v>
      </c>
      <c r="G33" s="82" t="s">
        <v>174</v>
      </c>
    </row>
    <row r="34" spans="2:7" s="28" customFormat="1" x14ac:dyDescent="0.25">
      <c r="B34" s="101"/>
      <c r="C34" s="102"/>
      <c r="D34" s="102"/>
      <c r="E34" s="103"/>
      <c r="F34" s="104"/>
      <c r="G34" s="105"/>
    </row>
    <row r="35" spans="2:7" s="28" customFormat="1" x14ac:dyDescent="0.25">
      <c r="B35" s="219" t="s">
        <v>108</v>
      </c>
      <c r="C35" s="220"/>
      <c r="D35" s="220"/>
      <c r="E35" s="220"/>
      <c r="F35" s="220"/>
      <c r="G35" s="221"/>
    </row>
    <row r="36" spans="2:7" s="28" customFormat="1" x14ac:dyDescent="0.25">
      <c r="B36" s="79" t="s">
        <v>109</v>
      </c>
      <c r="C36" s="106" t="str">
        <f>IFERROR(AEFP*(MACC+CONT)*0.31, "")</f>
        <v/>
      </c>
      <c r="D36" s="65"/>
      <c r="E36" s="97"/>
      <c r="F36" s="64"/>
      <c r="G36" s="82" t="s">
        <v>110</v>
      </c>
    </row>
    <row r="37" spans="2:7" s="28" customFormat="1" x14ac:dyDescent="0.25">
      <c r="B37" s="79" t="s">
        <v>111</v>
      </c>
      <c r="C37" s="136"/>
      <c r="D37" s="65"/>
      <c r="E37" s="97"/>
      <c r="F37" s="64"/>
      <c r="G37" s="82"/>
    </row>
    <row r="38" spans="2:7" s="28" customFormat="1" x14ac:dyDescent="0.25">
      <c r="B38" s="79" t="s">
        <v>112</v>
      </c>
      <c r="C38" s="136"/>
      <c r="D38" s="65"/>
      <c r="E38" s="97"/>
      <c r="F38" s="64"/>
      <c r="G38" s="82"/>
    </row>
    <row r="39" spans="2:7" s="28" customFormat="1" x14ac:dyDescent="0.25">
      <c r="B39" s="138" t="s">
        <v>95</v>
      </c>
      <c r="C39" s="136"/>
      <c r="D39" s="65"/>
      <c r="E39" s="97"/>
      <c r="F39" s="64"/>
      <c r="G39" s="139"/>
    </row>
    <row r="40" spans="2:7" s="28" customFormat="1" ht="15.75" thickBot="1" x14ac:dyDescent="0.3">
      <c r="B40" s="138" t="s">
        <v>256</v>
      </c>
      <c r="C40" s="140"/>
      <c r="D40" s="65"/>
      <c r="E40" s="97"/>
      <c r="F40" s="83"/>
      <c r="G40" s="139"/>
    </row>
    <row r="41" spans="2:7" s="28" customFormat="1" ht="15.75" thickBot="1" x14ac:dyDescent="0.3">
      <c r="B41" s="98" t="s">
        <v>96</v>
      </c>
      <c r="C41" s="85">
        <f>SUM(C36:C40)</f>
        <v>0</v>
      </c>
      <c r="D41" s="99"/>
      <c r="E41" s="100">
        <f>IF(ESC_MidC&lt;1, 1, ESC_MidC)</f>
        <v>1</v>
      </c>
      <c r="F41" s="88">
        <f>ROUNDUP(C41*E41, 0)</f>
        <v>0</v>
      </c>
      <c r="G41" s="82" t="s">
        <v>175</v>
      </c>
    </row>
    <row r="42" spans="2:7" s="28" customFormat="1" x14ac:dyDescent="0.25">
      <c r="B42" s="101"/>
      <c r="C42" s="102"/>
      <c r="D42" s="102"/>
      <c r="E42" s="103"/>
      <c r="F42" s="104"/>
      <c r="G42" s="105"/>
    </row>
    <row r="43" spans="2:7" s="28" customFormat="1" x14ac:dyDescent="0.25">
      <c r="B43" s="219" t="s">
        <v>113</v>
      </c>
      <c r="C43" s="220"/>
      <c r="D43" s="220"/>
      <c r="E43" s="220"/>
      <c r="F43" s="220"/>
      <c r="G43" s="221"/>
    </row>
    <row r="44" spans="2:7" s="28" customFormat="1" x14ac:dyDescent="0.25">
      <c r="B44" s="79" t="s">
        <v>37</v>
      </c>
      <c r="C44" s="117">
        <f>IFERROR((C11+C17+C33+C41)*CONT_RATE, "")</f>
        <v>0</v>
      </c>
      <c r="D44" s="65"/>
      <c r="E44" s="97"/>
      <c r="F44" s="64"/>
      <c r="G44" s="82"/>
    </row>
    <row r="45" spans="2:7" s="28" customFormat="1" x14ac:dyDescent="0.25">
      <c r="B45" s="138" t="s">
        <v>94</v>
      </c>
      <c r="C45" s="136"/>
      <c r="D45" s="65"/>
      <c r="E45" s="97"/>
      <c r="F45" s="64"/>
      <c r="G45" s="139"/>
    </row>
    <row r="46" spans="2:7" s="28" customFormat="1" ht="15.75" thickBot="1" x14ac:dyDescent="0.3">
      <c r="B46" s="138" t="s">
        <v>256</v>
      </c>
      <c r="C46" s="140"/>
      <c r="D46" s="65"/>
      <c r="E46" s="97"/>
      <c r="F46" s="83"/>
      <c r="G46" s="139"/>
    </row>
    <row r="47" spans="2:7" s="28" customFormat="1" ht="15.75" thickBot="1" x14ac:dyDescent="0.3">
      <c r="B47" s="98" t="s">
        <v>96</v>
      </c>
      <c r="C47" s="85">
        <f>SUM(C44:C46)</f>
        <v>0</v>
      </c>
      <c r="D47" s="99"/>
      <c r="E47" s="100">
        <f>IF(ESC_MidC&lt;1, 1, ESC_MidC)</f>
        <v>1</v>
      </c>
      <c r="F47" s="88">
        <f>ROUNDUP(C47*E47, 0)</f>
        <v>0</v>
      </c>
      <c r="G47" s="82" t="s">
        <v>175</v>
      </c>
    </row>
    <row r="48" spans="2:7" s="28" customFormat="1" ht="15.75" thickBot="1" x14ac:dyDescent="0.3">
      <c r="B48" s="101"/>
      <c r="C48" s="102"/>
      <c r="D48" s="102"/>
      <c r="E48" s="103"/>
      <c r="F48" s="104"/>
      <c r="G48" s="105"/>
    </row>
    <row r="49" spans="2:7" s="28" customFormat="1" ht="15.75" thickBot="1" x14ac:dyDescent="0.3">
      <c r="B49" s="84" t="s">
        <v>115</v>
      </c>
      <c r="C49" s="85">
        <f>C11+C17+C33+C41+C47</f>
        <v>0</v>
      </c>
      <c r="D49" s="107"/>
      <c r="E49" s="108"/>
      <c r="F49" s="85">
        <f>F11+F17+F33+F41+F47</f>
        <v>0</v>
      </c>
      <c r="G49" s="109"/>
    </row>
    <row r="50" spans="2:7" s="28" customFormat="1" x14ac:dyDescent="0.25">
      <c r="B50" s="64"/>
      <c r="C50" s="65"/>
      <c r="D50" s="65"/>
      <c r="E50" s="97"/>
      <c r="F50" s="64"/>
      <c r="G50" s="64"/>
    </row>
    <row r="51" spans="2:7" s="28" customFormat="1" ht="15" customHeight="1" x14ac:dyDescent="0.25">
      <c r="B51" s="212" t="s">
        <v>262</v>
      </c>
      <c r="C51" s="213"/>
      <c r="D51" s="65"/>
      <c r="E51" s="97"/>
      <c r="F51" s="64"/>
      <c r="G51" s="64"/>
    </row>
  </sheetData>
  <sheetProtection password="C28C" sheet="1" objects="1" scenarios="1" formatCells="0" formatColumns="0" formatRows="0" insertRows="0"/>
  <mergeCells count="8">
    <mergeCell ref="B51:C51"/>
    <mergeCell ref="B35:G35"/>
    <mergeCell ref="B43:G43"/>
    <mergeCell ref="B1:G1"/>
    <mergeCell ref="B3:G3"/>
    <mergeCell ref="B5:G5"/>
    <mergeCell ref="B13:G13"/>
    <mergeCell ref="B19:G19"/>
  </mergeCells>
  <pageMargins left="0.5" right="0.5" top="0.5" bottom="0.5" header="0.25" footer="0.25"/>
  <pageSetup scale="89" fitToHeight="0" orientation="portrait" r:id="rId1"/>
  <headerFooter>
    <oddFooter>&amp;LCost Details - Consultant Services&amp;CPage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79"/>
  <sheetViews>
    <sheetView showGridLines="0" topLeftCell="A7" zoomScaleNormal="100" workbookViewId="0">
      <selection activeCell="C16" sqref="C16"/>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15" t="s">
        <v>41</v>
      </c>
      <c r="C1" s="215"/>
      <c r="D1" s="215"/>
      <c r="E1" s="215"/>
      <c r="F1" s="215"/>
      <c r="G1" s="215"/>
      <c r="H1" s="73"/>
    </row>
    <row r="2" spans="1:8" s="58" customFormat="1" ht="16.5" thickTop="1" thickBot="1" x14ac:dyDescent="0.3">
      <c r="B2" s="59"/>
      <c r="C2" s="59"/>
      <c r="D2" s="59"/>
      <c r="E2" s="95"/>
      <c r="F2" s="59"/>
      <c r="G2" s="59"/>
    </row>
    <row r="3" spans="1:8" s="28" customFormat="1" x14ac:dyDescent="0.25">
      <c r="B3" s="216" t="s">
        <v>117</v>
      </c>
      <c r="C3" s="217"/>
      <c r="D3" s="217"/>
      <c r="E3" s="217"/>
      <c r="F3" s="217"/>
      <c r="G3" s="218"/>
    </row>
    <row r="4" spans="1:8" s="74" customFormat="1" ht="30" x14ac:dyDescent="0.25">
      <c r="B4" s="75" t="s">
        <v>79</v>
      </c>
      <c r="C4" s="76" t="s">
        <v>80</v>
      </c>
      <c r="D4" s="76"/>
      <c r="E4" s="96" t="s">
        <v>81</v>
      </c>
      <c r="F4" s="76" t="s">
        <v>82</v>
      </c>
      <c r="G4" s="78" t="s">
        <v>83</v>
      </c>
    </row>
    <row r="5" spans="1:8" s="28" customFormat="1" x14ac:dyDescent="0.25">
      <c r="B5" s="219" t="s">
        <v>118</v>
      </c>
      <c r="C5" s="220"/>
      <c r="D5" s="220"/>
      <c r="E5" s="220"/>
      <c r="F5" s="220"/>
      <c r="G5" s="221"/>
    </row>
    <row r="6" spans="1:8" s="28" customFormat="1" x14ac:dyDescent="0.25">
      <c r="B6" s="79" t="s">
        <v>119</v>
      </c>
      <c r="C6" s="136"/>
      <c r="D6" s="65"/>
      <c r="E6" s="97"/>
      <c r="F6" s="64"/>
      <c r="G6" s="82"/>
    </row>
    <row r="7" spans="1:8" s="28" customFormat="1" x14ac:dyDescent="0.25">
      <c r="B7" s="79" t="s">
        <v>120</v>
      </c>
      <c r="C7" s="136"/>
      <c r="D7" s="65"/>
      <c r="E7" s="97"/>
      <c r="F7" s="64"/>
      <c r="G7" s="82"/>
    </row>
    <row r="8" spans="1:8" s="28" customFormat="1" x14ac:dyDescent="0.25">
      <c r="B8" s="79" t="s">
        <v>121</v>
      </c>
      <c r="C8" s="136"/>
      <c r="D8" s="65"/>
      <c r="E8" s="97"/>
      <c r="F8" s="64"/>
      <c r="G8" s="82"/>
    </row>
    <row r="9" spans="1:8" s="28" customFormat="1" x14ac:dyDescent="0.25">
      <c r="B9" s="79" t="s">
        <v>122</v>
      </c>
      <c r="C9" s="136"/>
      <c r="D9" s="65"/>
      <c r="E9" s="97"/>
      <c r="F9" s="64"/>
      <c r="G9" s="82"/>
    </row>
    <row r="10" spans="1:8" s="28" customFormat="1" x14ac:dyDescent="0.25">
      <c r="B10" s="79" t="s">
        <v>123</v>
      </c>
      <c r="C10" s="137"/>
      <c r="D10" s="65"/>
      <c r="E10" s="97"/>
      <c r="F10" s="64"/>
      <c r="G10" s="82"/>
    </row>
    <row r="11" spans="1:8" s="28" customFormat="1" x14ac:dyDescent="0.25">
      <c r="B11" s="138" t="s">
        <v>94</v>
      </c>
      <c r="C11" s="137"/>
      <c r="D11" s="65"/>
      <c r="E11" s="97"/>
      <c r="F11" s="64"/>
      <c r="G11" s="139"/>
    </row>
    <row r="12" spans="1:8" s="28" customFormat="1" ht="15.75" thickBot="1" x14ac:dyDescent="0.3">
      <c r="B12" s="138" t="s">
        <v>256</v>
      </c>
      <c r="C12" s="140"/>
      <c r="D12" s="65"/>
      <c r="E12" s="97"/>
      <c r="F12" s="83"/>
      <c r="G12" s="139"/>
    </row>
    <row r="13" spans="1:8" s="28" customFormat="1" ht="15.75" thickBot="1" x14ac:dyDescent="0.3">
      <c r="B13" s="98" t="s">
        <v>96</v>
      </c>
      <c r="C13" s="85">
        <f>SUM(C6:C12)</f>
        <v>0</v>
      </c>
      <c r="D13" s="99"/>
      <c r="E13" s="100">
        <f>IF(ESC_StartC&lt;1, 1, ESC_StartC)</f>
        <v>1</v>
      </c>
      <c r="F13" s="88">
        <f>ROUNDUP(C13*E13, 0)</f>
        <v>0</v>
      </c>
      <c r="G13" s="82"/>
    </row>
    <row r="14" spans="1:8" s="28" customFormat="1" x14ac:dyDescent="0.25">
      <c r="B14" s="101"/>
      <c r="C14" s="102"/>
      <c r="D14" s="102"/>
      <c r="E14" s="103"/>
      <c r="F14" s="104"/>
      <c r="G14" s="105"/>
    </row>
    <row r="15" spans="1:8" s="28" customFormat="1" x14ac:dyDescent="0.25">
      <c r="B15" s="219" t="s">
        <v>124</v>
      </c>
      <c r="C15" s="220"/>
      <c r="D15" s="220"/>
      <c r="E15" s="220"/>
      <c r="F15" s="220"/>
      <c r="G15" s="221"/>
    </row>
    <row r="16" spans="1:8" s="28" customFormat="1" x14ac:dyDescent="0.25">
      <c r="B16" s="79" t="s">
        <v>125</v>
      </c>
      <c r="C16" s="136"/>
      <c r="D16" s="65"/>
      <c r="E16" s="97"/>
      <c r="F16" s="64"/>
      <c r="G16" s="82"/>
    </row>
    <row r="17" spans="2:7" s="28" customFormat="1" x14ac:dyDescent="0.25">
      <c r="B17" s="79" t="s">
        <v>126</v>
      </c>
      <c r="C17" s="136"/>
      <c r="D17" s="65"/>
      <c r="E17" s="97"/>
      <c r="F17" s="64"/>
      <c r="G17" s="82"/>
    </row>
    <row r="18" spans="2:7" s="28" customFormat="1" x14ac:dyDescent="0.25">
      <c r="B18" s="79" t="s">
        <v>127</v>
      </c>
      <c r="C18" s="137"/>
      <c r="D18" s="65"/>
      <c r="E18" s="97"/>
      <c r="F18" s="64"/>
      <c r="G18" s="82"/>
    </row>
    <row r="19" spans="2:7" s="28" customFormat="1" x14ac:dyDescent="0.25">
      <c r="B19" s="79" t="s">
        <v>128</v>
      </c>
      <c r="C19" s="137"/>
      <c r="D19" s="65"/>
      <c r="E19" s="97"/>
      <c r="F19" s="64"/>
      <c r="G19" s="82"/>
    </row>
    <row r="20" spans="2:7" s="28" customFormat="1" x14ac:dyDescent="0.25">
      <c r="B20" s="138" t="s">
        <v>94</v>
      </c>
      <c r="C20" s="137"/>
      <c r="D20" s="65"/>
      <c r="E20" s="97"/>
      <c r="F20" s="64"/>
      <c r="G20" s="139"/>
    </row>
    <row r="21" spans="2:7" s="28" customFormat="1" ht="15.75" thickBot="1" x14ac:dyDescent="0.3">
      <c r="B21" s="138" t="s">
        <v>256</v>
      </c>
      <c r="C21" s="140"/>
      <c r="D21" s="65"/>
      <c r="E21" s="97"/>
      <c r="F21" s="83"/>
      <c r="G21" s="139"/>
    </row>
    <row r="22" spans="2:7" s="28" customFormat="1" ht="15.75" thickBot="1" x14ac:dyDescent="0.3">
      <c r="B22" s="98" t="s">
        <v>96</v>
      </c>
      <c r="C22" s="85">
        <f>SUM(C16:C21)</f>
        <v>0</v>
      </c>
      <c r="D22" s="99"/>
      <c r="E22" s="100">
        <f>IF(ESC_StartC&lt;1, 1, ESC_StartC)</f>
        <v>1</v>
      </c>
      <c r="F22" s="88">
        <f>ROUNDUP(C22*E22, 0)</f>
        <v>0</v>
      </c>
      <c r="G22" s="82"/>
    </row>
    <row r="23" spans="2:7" s="28" customFormat="1" x14ac:dyDescent="0.25">
      <c r="B23" s="101"/>
      <c r="C23" s="102"/>
      <c r="D23" s="102"/>
      <c r="E23" s="103"/>
      <c r="F23" s="104"/>
      <c r="G23" s="105"/>
    </row>
    <row r="24" spans="2:7" s="28" customFormat="1" x14ac:dyDescent="0.25">
      <c r="B24" s="219" t="s">
        <v>129</v>
      </c>
      <c r="C24" s="220"/>
      <c r="D24" s="220"/>
      <c r="E24" s="220"/>
      <c r="F24" s="220"/>
      <c r="G24" s="221"/>
    </row>
    <row r="25" spans="2:7" s="28" customFormat="1" x14ac:dyDescent="0.25">
      <c r="B25" s="79" t="s">
        <v>130</v>
      </c>
      <c r="C25" s="136"/>
      <c r="D25" s="65"/>
      <c r="E25" s="97"/>
      <c r="F25" s="64"/>
      <c r="G25" s="82"/>
    </row>
    <row r="26" spans="2:7" s="28" customFormat="1" x14ac:dyDescent="0.25">
      <c r="B26" s="79" t="s">
        <v>131</v>
      </c>
      <c r="C26" s="136"/>
      <c r="D26" s="65"/>
      <c r="E26" s="97"/>
      <c r="F26" s="64"/>
      <c r="G26" s="82"/>
    </row>
    <row r="27" spans="2:7" s="28" customFormat="1" x14ac:dyDescent="0.25">
      <c r="B27" s="79" t="s">
        <v>132</v>
      </c>
      <c r="C27" s="136"/>
      <c r="D27" s="65"/>
      <c r="E27" s="97"/>
      <c r="F27" s="64"/>
      <c r="G27" s="82"/>
    </row>
    <row r="28" spans="2:7" s="28" customFormat="1" x14ac:dyDescent="0.25">
      <c r="B28" s="79" t="s">
        <v>133</v>
      </c>
      <c r="C28" s="136"/>
      <c r="D28" s="65"/>
      <c r="E28" s="97"/>
      <c r="F28" s="64"/>
      <c r="G28" s="82"/>
    </row>
    <row r="29" spans="2:7" s="28" customFormat="1" x14ac:dyDescent="0.25">
      <c r="B29" s="79" t="s">
        <v>134</v>
      </c>
      <c r="C29" s="136"/>
      <c r="D29" s="65"/>
      <c r="E29" s="97"/>
      <c r="F29" s="64"/>
      <c r="G29" s="82"/>
    </row>
    <row r="30" spans="2:7" s="28" customFormat="1" x14ac:dyDescent="0.25">
      <c r="B30" s="79" t="s">
        <v>135</v>
      </c>
      <c r="C30" s="136"/>
      <c r="D30" s="65"/>
      <c r="E30" s="97"/>
      <c r="F30" s="64"/>
      <c r="G30" s="82"/>
    </row>
    <row r="31" spans="2:7" s="28" customFormat="1" x14ac:dyDescent="0.25">
      <c r="B31" s="79" t="s">
        <v>136</v>
      </c>
      <c r="C31" s="136"/>
      <c r="D31" s="65"/>
      <c r="E31" s="97"/>
      <c r="F31" s="64"/>
      <c r="G31" s="82"/>
    </row>
    <row r="32" spans="2:7" s="28" customFormat="1" x14ac:dyDescent="0.25">
      <c r="B32" s="79" t="s">
        <v>137</v>
      </c>
      <c r="C32" s="136"/>
      <c r="D32" s="65"/>
      <c r="E32" s="97"/>
      <c r="F32" s="64"/>
      <c r="G32" s="82"/>
    </row>
    <row r="33" spans="2:7" s="28" customFormat="1" x14ac:dyDescent="0.25">
      <c r="B33" s="79" t="s">
        <v>138</v>
      </c>
      <c r="C33" s="136"/>
      <c r="D33" s="65"/>
      <c r="E33" s="97"/>
      <c r="F33" s="64"/>
      <c r="G33" s="82"/>
    </row>
    <row r="34" spans="2:7" s="28" customFormat="1" x14ac:dyDescent="0.25">
      <c r="B34" s="79" t="s">
        <v>139</v>
      </c>
      <c r="C34" s="136"/>
      <c r="D34" s="65"/>
      <c r="E34" s="97"/>
      <c r="F34" s="64"/>
      <c r="G34" s="82"/>
    </row>
    <row r="35" spans="2:7" s="28" customFormat="1" x14ac:dyDescent="0.25">
      <c r="B35" s="79" t="s">
        <v>140</v>
      </c>
      <c r="C35" s="136"/>
      <c r="D35" s="65"/>
      <c r="E35" s="97"/>
      <c r="F35" s="64"/>
      <c r="G35" s="82"/>
    </row>
    <row r="36" spans="2:7" s="28" customFormat="1" x14ac:dyDescent="0.25">
      <c r="B36" s="79" t="s">
        <v>141</v>
      </c>
      <c r="C36" s="136"/>
      <c r="D36" s="65"/>
      <c r="E36" s="97"/>
      <c r="F36" s="64"/>
      <c r="G36" s="82"/>
    </row>
    <row r="37" spans="2:7" s="28" customFormat="1" x14ac:dyDescent="0.25">
      <c r="B37" s="79" t="s">
        <v>142</v>
      </c>
      <c r="C37" s="136"/>
      <c r="D37" s="65"/>
      <c r="E37" s="97"/>
      <c r="F37" s="64"/>
      <c r="G37" s="82"/>
    </row>
    <row r="38" spans="2:7" s="28" customFormat="1" x14ac:dyDescent="0.25">
      <c r="B38" s="79" t="s">
        <v>143</v>
      </c>
      <c r="C38" s="136"/>
      <c r="D38" s="65"/>
      <c r="E38" s="97"/>
      <c r="F38" s="64"/>
      <c r="G38" s="82"/>
    </row>
    <row r="39" spans="2:7" s="28" customFormat="1" x14ac:dyDescent="0.25">
      <c r="B39" s="79" t="s">
        <v>144</v>
      </c>
      <c r="C39" s="136"/>
      <c r="D39" s="65"/>
      <c r="E39" s="97"/>
      <c r="F39" s="64"/>
      <c r="G39" s="82"/>
    </row>
    <row r="40" spans="2:7" s="28" customFormat="1" x14ac:dyDescent="0.25">
      <c r="B40" s="79" t="s">
        <v>145</v>
      </c>
      <c r="C40" s="136"/>
      <c r="D40" s="65"/>
      <c r="E40" s="97"/>
      <c r="F40" s="64"/>
      <c r="G40" s="82"/>
    </row>
    <row r="41" spans="2:7" s="28" customFormat="1" x14ac:dyDescent="0.25">
      <c r="B41" s="138" t="s">
        <v>95</v>
      </c>
      <c r="C41" s="136"/>
      <c r="D41" s="65"/>
      <c r="E41" s="97"/>
      <c r="F41" s="64"/>
      <c r="G41" s="139"/>
    </row>
    <row r="42" spans="2:7" s="28" customFormat="1" ht="15.75" thickBot="1" x14ac:dyDescent="0.3">
      <c r="B42" s="138" t="s">
        <v>256</v>
      </c>
      <c r="C42" s="140"/>
      <c r="D42" s="65"/>
      <c r="E42" s="97"/>
      <c r="F42" s="83"/>
      <c r="G42" s="139"/>
    </row>
    <row r="43" spans="2:7" s="28" customFormat="1" ht="15.75" thickBot="1" x14ac:dyDescent="0.3">
      <c r="B43" s="98" t="s">
        <v>96</v>
      </c>
      <c r="C43" s="85">
        <f>SUM(C25:C42)</f>
        <v>0</v>
      </c>
      <c r="D43" s="99"/>
      <c r="E43" s="100">
        <f>IF(ESC_MidC&lt;1, 1, ESC_MidC)</f>
        <v>1</v>
      </c>
      <c r="F43" s="88">
        <f>ROUNDUP(C43*E43, 0)</f>
        <v>0</v>
      </c>
      <c r="G43" s="82"/>
    </row>
    <row r="44" spans="2:7" s="28" customFormat="1" ht="15.75" thickBot="1" x14ac:dyDescent="0.3">
      <c r="B44" s="101"/>
      <c r="C44" s="102"/>
      <c r="D44" s="102"/>
      <c r="E44" s="103"/>
      <c r="F44" s="104"/>
      <c r="G44" s="105"/>
    </row>
    <row r="45" spans="2:7" s="28" customFormat="1" ht="15.75" thickBot="1" x14ac:dyDescent="0.3">
      <c r="B45" s="222" t="s">
        <v>146</v>
      </c>
      <c r="C45" s="223"/>
      <c r="D45" s="223"/>
      <c r="E45" s="223"/>
      <c r="F45" s="223"/>
      <c r="G45" s="224"/>
    </row>
    <row r="46" spans="2:7" s="28" customFormat="1" ht="15.75" thickBot="1" x14ac:dyDescent="0.3">
      <c r="B46" s="84" t="s">
        <v>147</v>
      </c>
      <c r="C46" s="111">
        <f>C13+C22+C43</f>
        <v>0</v>
      </c>
      <c r="D46" s="107"/>
      <c r="E46" s="108"/>
      <c r="F46" s="112">
        <f>F13+F22+F43</f>
        <v>0</v>
      </c>
      <c r="G46" s="109"/>
    </row>
    <row r="47" spans="2:7" s="28" customFormat="1" x14ac:dyDescent="0.25">
      <c r="B47" s="142"/>
      <c r="C47" s="143"/>
      <c r="D47" s="143"/>
      <c r="E47" s="144"/>
      <c r="F47" s="145"/>
      <c r="G47" s="146"/>
    </row>
    <row r="48" spans="2:7" s="28" customFormat="1" x14ac:dyDescent="0.25">
      <c r="B48" s="219" t="str">
        <f>IF(APW="Yes", "5) GCCM Risk Contingency", "")</f>
        <v/>
      </c>
      <c r="C48" s="220"/>
      <c r="D48" s="220"/>
      <c r="E48" s="220"/>
      <c r="F48" s="220"/>
      <c r="G48" s="221"/>
    </row>
    <row r="49" spans="2:7" s="28" customFormat="1" x14ac:dyDescent="0.25">
      <c r="B49" s="79" t="str">
        <f>IF(APW="Yes", "GCCM Risk Contingency", "")</f>
        <v/>
      </c>
      <c r="C49" s="152"/>
      <c r="D49" s="65"/>
      <c r="E49" s="97"/>
      <c r="F49" s="64"/>
      <c r="G49" s="118"/>
    </row>
    <row r="50" spans="2:7" s="28" customFormat="1" x14ac:dyDescent="0.25">
      <c r="B50" s="153" t="str">
        <f>IF(APW="Yes", "Other", "")</f>
        <v/>
      </c>
      <c r="C50" s="152"/>
      <c r="D50" s="65"/>
      <c r="E50" s="97"/>
      <c r="F50" s="64"/>
      <c r="G50" s="154"/>
    </row>
    <row r="51" spans="2:7" s="28" customFormat="1" x14ac:dyDescent="0.25">
      <c r="B51" s="153" t="str">
        <f>IF(APW="Yes", "Insert Row Here", "")</f>
        <v/>
      </c>
      <c r="C51" s="152"/>
      <c r="D51" s="65"/>
      <c r="E51" s="97"/>
      <c r="F51" s="64"/>
      <c r="G51" s="154"/>
    </row>
    <row r="52" spans="2:7" s="28" customFormat="1" x14ac:dyDescent="0.25">
      <c r="B52" s="98" t="str">
        <f>IF(APW="Yes", "Sub TOTAL", "")</f>
        <v/>
      </c>
      <c r="C52" s="71" t="str">
        <f>IF(APW="Yes",SUM(C49:C51),"")</f>
        <v/>
      </c>
      <c r="D52" s="71"/>
      <c r="E52" s="113" t="str">
        <f>IF(APW="Yes", IF(ESC_MidC&lt;1, 1, ESC_MidC), "")</f>
        <v/>
      </c>
      <c r="F52" s="90" t="str">
        <f>IF(APW="Yes", ROUNDUP(C52*E52, 0), "")</f>
        <v/>
      </c>
      <c r="G52" s="82"/>
    </row>
    <row r="53" spans="2:7" s="28" customFormat="1" x14ac:dyDescent="0.25">
      <c r="B53" s="225" t="str">
        <f>IF(APW="Yes", "", "This Section is Intentionally Left Blank")</f>
        <v>This Section is Intentionally Left Blank</v>
      </c>
      <c r="C53" s="226"/>
      <c r="D53" s="226"/>
      <c r="E53" s="226"/>
      <c r="F53" s="226"/>
      <c r="G53" s="227"/>
    </row>
    <row r="54" spans="2:7" s="28" customFormat="1" x14ac:dyDescent="0.25">
      <c r="B54" s="219" t="str">
        <f>IF(APW="Yes", "6) GCCM or Design Build Costs", "")</f>
        <v/>
      </c>
      <c r="C54" s="220"/>
      <c r="D54" s="220"/>
      <c r="E54" s="220"/>
      <c r="F54" s="220"/>
      <c r="G54" s="221"/>
    </row>
    <row r="55" spans="2:7" s="28" customFormat="1" x14ac:dyDescent="0.25">
      <c r="B55" s="79" t="str">
        <f>IF(APW="Yes", "GCCM Fee", "")</f>
        <v/>
      </c>
      <c r="C55" s="152"/>
      <c r="D55" s="65"/>
      <c r="E55" s="97"/>
      <c r="F55" s="64"/>
      <c r="G55" s="118"/>
    </row>
    <row r="56" spans="2:7" s="28" customFormat="1" x14ac:dyDescent="0.25">
      <c r="B56" s="79" t="str">
        <f>IF(APW="Yes", "Bid General Conditions", "")</f>
        <v/>
      </c>
      <c r="C56" s="152"/>
      <c r="D56" s="65"/>
      <c r="E56" s="97"/>
      <c r="F56" s="64"/>
      <c r="G56" s="118"/>
    </row>
    <row r="57" spans="2:7" s="28" customFormat="1" x14ac:dyDescent="0.25">
      <c r="B57" s="79" t="str">
        <f>IF(APW="Yes", "GCCM Preconstruction Services", "")</f>
        <v/>
      </c>
      <c r="C57" s="152"/>
      <c r="D57" s="65"/>
      <c r="E57" s="97"/>
      <c r="F57" s="64"/>
      <c r="G57" s="118"/>
    </row>
    <row r="58" spans="2:7" s="28" customFormat="1" x14ac:dyDescent="0.25">
      <c r="B58" s="153" t="str">
        <f>IF(APW="Yes", "Other", "")</f>
        <v/>
      </c>
      <c r="C58" s="152"/>
      <c r="D58" s="65"/>
      <c r="E58" s="97"/>
      <c r="F58" s="64"/>
      <c r="G58" s="154"/>
    </row>
    <row r="59" spans="2:7" s="28" customFormat="1" x14ac:dyDescent="0.25">
      <c r="B59" s="153" t="str">
        <f>IF(APW="Yes", "Insert Row Here", "")</f>
        <v/>
      </c>
      <c r="C59" s="152"/>
      <c r="D59" s="65"/>
      <c r="E59" s="97"/>
      <c r="F59" s="64"/>
      <c r="G59" s="154"/>
    </row>
    <row r="60" spans="2:7" s="28" customFormat="1" x14ac:dyDescent="0.25">
      <c r="B60" s="98" t="str">
        <f>IF(APW="Yes", "Sub TOTAL", "")</f>
        <v/>
      </c>
      <c r="C60" s="71" t="str">
        <f>IF(APW="Yes", SUM(C55:C59), "")</f>
        <v/>
      </c>
      <c r="D60" s="71"/>
      <c r="E60" s="113" t="str">
        <f>IF(APW="Yes", IF(ESC_MidC&lt;1, 1, ESC_MidC), "")</f>
        <v/>
      </c>
      <c r="F60" s="90" t="str">
        <f>IF(APW="Yes", ROUNDUP(C60*E60, 0), "")</f>
        <v/>
      </c>
      <c r="G60" s="82"/>
    </row>
    <row r="61" spans="2:7" s="28" customFormat="1" ht="15.75" thickBot="1" x14ac:dyDescent="0.3">
      <c r="B61" s="147"/>
      <c r="C61" s="149"/>
      <c r="D61" s="149"/>
      <c r="E61" s="150"/>
      <c r="F61" s="151"/>
      <c r="G61" s="148"/>
    </row>
    <row r="62" spans="2:7" s="28" customFormat="1" x14ac:dyDescent="0.25">
      <c r="B62" s="222" t="s">
        <v>149</v>
      </c>
      <c r="C62" s="223"/>
      <c r="D62" s="223"/>
      <c r="E62" s="223"/>
      <c r="F62" s="223"/>
      <c r="G62" s="224"/>
    </row>
    <row r="63" spans="2:7" s="28" customFormat="1" x14ac:dyDescent="0.25">
      <c r="B63" s="79" t="s">
        <v>148</v>
      </c>
      <c r="C63" s="106">
        <f>MACC*CONT_RATE</f>
        <v>0</v>
      </c>
      <c r="D63" s="65"/>
      <c r="E63" s="97"/>
      <c r="F63" s="64"/>
      <c r="G63" s="82"/>
    </row>
    <row r="64" spans="2:7" s="28" customFormat="1" x14ac:dyDescent="0.25">
      <c r="B64" s="138" t="s">
        <v>95</v>
      </c>
      <c r="C64" s="136"/>
      <c r="D64" s="65"/>
      <c r="E64" s="97"/>
      <c r="F64" s="64"/>
      <c r="G64" s="139"/>
    </row>
    <row r="65" spans="2:7" s="28" customFormat="1" ht="15.75" thickBot="1" x14ac:dyDescent="0.3">
      <c r="B65" s="138" t="s">
        <v>256</v>
      </c>
      <c r="C65" s="140"/>
      <c r="D65" s="65"/>
      <c r="E65" s="97"/>
      <c r="F65" s="83"/>
      <c r="G65" s="139"/>
    </row>
    <row r="66" spans="2:7" s="28" customFormat="1" ht="15.75" thickBot="1" x14ac:dyDescent="0.3">
      <c r="B66" s="98" t="s">
        <v>96</v>
      </c>
      <c r="C66" s="85">
        <f>SUM(C63:C65)</f>
        <v>0</v>
      </c>
      <c r="D66" s="99"/>
      <c r="E66" s="100">
        <f>IF(ESC_MidC&lt;1, 1, ESC_MidC)</f>
        <v>1</v>
      </c>
      <c r="F66" s="88">
        <f>ROUNDUP(C66*E66, 0)</f>
        <v>0</v>
      </c>
      <c r="G66" s="82"/>
    </row>
    <row r="67" spans="2:7" s="28" customFormat="1" x14ac:dyDescent="0.25">
      <c r="B67" s="101"/>
      <c r="C67" s="102"/>
      <c r="D67" s="102"/>
      <c r="E67" s="103"/>
      <c r="F67" s="104"/>
      <c r="G67" s="105"/>
    </row>
    <row r="68" spans="2:7" s="28" customFormat="1" x14ac:dyDescent="0.25">
      <c r="B68" s="219" t="s">
        <v>150</v>
      </c>
      <c r="C68" s="220"/>
      <c r="D68" s="220"/>
      <c r="E68" s="220"/>
      <c r="F68" s="220"/>
      <c r="G68" s="221"/>
    </row>
    <row r="69" spans="2:7" s="28" customFormat="1" x14ac:dyDescent="0.25">
      <c r="B69" s="138" t="s">
        <v>94</v>
      </c>
      <c r="C69" s="136"/>
      <c r="D69" s="65"/>
      <c r="E69" s="97"/>
      <c r="F69" s="64"/>
      <c r="G69" s="139"/>
    </row>
    <row r="70" spans="2:7" s="28" customFormat="1" ht="15.75" thickBot="1" x14ac:dyDescent="0.3">
      <c r="B70" s="138" t="s">
        <v>256</v>
      </c>
      <c r="C70" s="140"/>
      <c r="D70" s="65"/>
      <c r="E70" s="97"/>
      <c r="F70" s="83"/>
      <c r="G70" s="139"/>
    </row>
    <row r="71" spans="2:7" s="28" customFormat="1" ht="15.75" thickBot="1" x14ac:dyDescent="0.3">
      <c r="B71" s="98" t="s">
        <v>96</v>
      </c>
      <c r="C71" s="85">
        <f>SUM(C69:C70)</f>
        <v>0</v>
      </c>
      <c r="D71" s="99"/>
      <c r="E71" s="100">
        <f>IF(ESC_MidC&lt;1, 1, ESC_MidC)</f>
        <v>1</v>
      </c>
      <c r="F71" s="88">
        <f>ROUNDUP(C71*E71, 0)</f>
        <v>0</v>
      </c>
      <c r="G71" s="82"/>
    </row>
    <row r="72" spans="2:7" s="28" customFormat="1" x14ac:dyDescent="0.25">
      <c r="B72" s="101"/>
      <c r="C72" s="102"/>
      <c r="D72" s="102"/>
      <c r="E72" s="103"/>
      <c r="F72" s="104"/>
      <c r="G72" s="105"/>
    </row>
    <row r="73" spans="2:7" s="28" customFormat="1" ht="15.75" thickBot="1" x14ac:dyDescent="0.3">
      <c r="B73" s="219" t="s">
        <v>45</v>
      </c>
      <c r="C73" s="220"/>
      <c r="D73" s="220"/>
      <c r="E73" s="220"/>
      <c r="F73" s="220"/>
      <c r="G73" s="221"/>
    </row>
    <row r="74" spans="2:7" s="28" customFormat="1" ht="15.75" thickBot="1" x14ac:dyDescent="0.3">
      <c r="B74" s="84" t="s">
        <v>96</v>
      </c>
      <c r="C74" s="85">
        <f>IF(APW="Yes",(C46+C52+C60+C66)*STR,(C46+C66)*STR)</f>
        <v>0</v>
      </c>
      <c r="D74" s="107"/>
      <c r="E74" s="108"/>
      <c r="F74" s="85">
        <f>IF(APW="Yes", ROUNDUP((F46+F52+F60+F66)*STR, 0), ROUNDUP((F46+F66)*STR, 0))</f>
        <v>0</v>
      </c>
      <c r="G74" s="109"/>
    </row>
    <row r="75" spans="2:7" s="28" customFormat="1" ht="15.75" thickBot="1" x14ac:dyDescent="0.3">
      <c r="B75" s="101"/>
      <c r="C75" s="102"/>
      <c r="D75" s="102"/>
      <c r="E75" s="103"/>
      <c r="F75" s="104"/>
      <c r="G75" s="105"/>
    </row>
    <row r="76" spans="2:7" s="28" customFormat="1" ht="30.75" thickBot="1" x14ac:dyDescent="0.3">
      <c r="B76" s="84" t="s">
        <v>151</v>
      </c>
      <c r="C76" s="85">
        <f>IF(APW="Yes", C46+C52+C60+C66+C71+C74, C46+C66+C71+C74)</f>
        <v>0</v>
      </c>
      <c r="D76" s="107"/>
      <c r="E76" s="108"/>
      <c r="F76" s="85">
        <f>IF(APW="Yes", F46+F52+F60+F66+F71+F74, F46+F66+F71+F74)</f>
        <v>0</v>
      </c>
      <c r="G76" s="109"/>
    </row>
    <row r="77" spans="2:7" s="28" customFormat="1" x14ac:dyDescent="0.25">
      <c r="B77" s="64"/>
      <c r="C77" s="65"/>
      <c r="D77" s="65"/>
      <c r="E77" s="97"/>
      <c r="F77" s="64"/>
      <c r="G77" s="64"/>
    </row>
    <row r="78" spans="2:7" s="28" customFormat="1" ht="15" customHeight="1" x14ac:dyDescent="0.25">
      <c r="B78" s="212" t="s">
        <v>262</v>
      </c>
      <c r="C78" s="213"/>
      <c r="D78" s="65"/>
      <c r="E78" s="97"/>
      <c r="F78" s="64"/>
      <c r="G78" s="64"/>
    </row>
    <row r="79" spans="2:7" s="20" customFormat="1" x14ac:dyDescent="0.25">
      <c r="B79" s="90"/>
      <c r="C79" s="71"/>
      <c r="D79" s="71"/>
      <c r="E79" s="113"/>
      <c r="F79" s="90"/>
      <c r="G79" s="70"/>
    </row>
  </sheetData>
  <sheetProtection password="C28C" sheet="1" objects="1" scenarios="1" formatCells="0" formatColumns="0" formatRows="0" insertRows="0"/>
  <mergeCells count="13">
    <mergeCell ref="B78:C78"/>
    <mergeCell ref="B1:G1"/>
    <mergeCell ref="B73:G73"/>
    <mergeCell ref="B3:G3"/>
    <mergeCell ref="B5:G5"/>
    <mergeCell ref="B15:G15"/>
    <mergeCell ref="B24:G24"/>
    <mergeCell ref="B45:G45"/>
    <mergeCell ref="B48:G48"/>
    <mergeCell ref="B54:G54"/>
    <mergeCell ref="B62:G62"/>
    <mergeCell ref="B68:G68"/>
    <mergeCell ref="B53:G53"/>
  </mergeCells>
  <conditionalFormatting sqref="B47:G61">
    <cfRule type="expression" dxfId="5" priority="7">
      <formula>OR(APW="No", APW="")</formula>
    </cfRule>
  </conditionalFormatting>
  <conditionalFormatting sqref="B50:C51 B58:C59">
    <cfRule type="expression" dxfId="4" priority="5">
      <formula>APW="Yes"</formula>
    </cfRule>
  </conditionalFormatting>
  <conditionalFormatting sqref="C49 C55:C57">
    <cfRule type="expression" dxfId="3" priority="4">
      <formula>APW="Yes"</formula>
    </cfRule>
  </conditionalFormatting>
  <conditionalFormatting sqref="G50:G51 G58:G59">
    <cfRule type="expression" dxfId="2" priority="3">
      <formula>APW="Yes"</formula>
    </cfRule>
  </conditionalFormatting>
  <conditionalFormatting sqref="E52 E60">
    <cfRule type="expression" dxfId="1" priority="2">
      <formula>APW="Yes"</formula>
    </cfRule>
  </conditionalFormatting>
  <conditionalFormatting sqref="C52 F52 C60 F60">
    <cfRule type="expression" dxfId="0" priority="1">
      <formula>APW="Yes"</formula>
    </cfRule>
  </conditionalFormatting>
  <pageMargins left="0.5" right="0.5" top="0.5" bottom="0.5" header="0.25" footer="0.25"/>
  <pageSetup scale="89" fitToHeight="0" orientation="portrait" r:id="rId1"/>
  <headerFooter>
    <oddFooter>&amp;LCost Details - Construction Contracts&amp;CPage &amp;P of &amp;N&amp;R&amp;D</oddFooter>
  </headerFooter>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22"/>
  <sheetViews>
    <sheetView showGridLines="0" topLeftCell="A10" zoomScaleNormal="100" workbookViewId="0">
      <selection activeCell="C5" sqref="C5"/>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15" t="s">
        <v>41</v>
      </c>
      <c r="C1" s="215"/>
      <c r="D1" s="215"/>
      <c r="E1" s="215"/>
      <c r="F1" s="215"/>
      <c r="G1" s="215"/>
      <c r="H1" s="73"/>
    </row>
    <row r="2" spans="1:8" s="58" customFormat="1" ht="16.5" thickTop="1" thickBot="1" x14ac:dyDescent="0.3">
      <c r="B2" s="59"/>
      <c r="C2" s="59"/>
      <c r="D2" s="59"/>
      <c r="E2" s="95"/>
      <c r="F2" s="59"/>
      <c r="G2" s="59"/>
    </row>
    <row r="3" spans="1:8" s="28" customFormat="1" x14ac:dyDescent="0.25">
      <c r="B3" s="216" t="s">
        <v>53</v>
      </c>
      <c r="C3" s="217"/>
      <c r="D3" s="217"/>
      <c r="E3" s="217"/>
      <c r="F3" s="217"/>
      <c r="G3" s="218"/>
    </row>
    <row r="4" spans="1:8" s="74" customFormat="1" ht="30" x14ac:dyDescent="0.25">
      <c r="B4" s="75" t="s">
        <v>79</v>
      </c>
      <c r="C4" s="76" t="s">
        <v>80</v>
      </c>
      <c r="D4" s="76"/>
      <c r="E4" s="96" t="s">
        <v>81</v>
      </c>
      <c r="F4" s="76" t="s">
        <v>82</v>
      </c>
      <c r="G4" s="78" t="s">
        <v>83</v>
      </c>
    </row>
    <row r="5" spans="1:8" s="28" customFormat="1" x14ac:dyDescent="0.25">
      <c r="B5" s="79" t="s">
        <v>152</v>
      </c>
      <c r="C5" s="135"/>
      <c r="D5" s="65"/>
      <c r="E5" s="97"/>
      <c r="F5" s="81"/>
      <c r="G5" s="82"/>
    </row>
    <row r="6" spans="1:8" s="28" customFormat="1" x14ac:dyDescent="0.25">
      <c r="B6" s="79" t="s">
        <v>153</v>
      </c>
      <c r="C6" s="136"/>
      <c r="D6" s="65"/>
      <c r="E6" s="97"/>
      <c r="F6" s="64"/>
      <c r="G6" s="82"/>
    </row>
    <row r="7" spans="1:8" s="28" customFormat="1" x14ac:dyDescent="0.25">
      <c r="B7" s="79" t="s">
        <v>143</v>
      </c>
      <c r="C7" s="136"/>
      <c r="D7" s="65"/>
      <c r="E7" s="97"/>
      <c r="F7" s="64"/>
      <c r="G7" s="82"/>
    </row>
    <row r="8" spans="1:8" s="28" customFormat="1" x14ac:dyDescent="0.25">
      <c r="B8" s="138" t="s">
        <v>95</v>
      </c>
      <c r="C8" s="136"/>
      <c r="D8" s="65"/>
      <c r="E8" s="97"/>
      <c r="F8" s="64"/>
      <c r="G8" s="139"/>
    </row>
    <row r="9" spans="1:8" s="28" customFormat="1" ht="15.75" thickBot="1" x14ac:dyDescent="0.3">
      <c r="B9" s="138" t="s">
        <v>256</v>
      </c>
      <c r="C9" s="140"/>
      <c r="D9" s="65"/>
      <c r="E9" s="97"/>
      <c r="F9" s="83"/>
      <c r="G9" s="139"/>
    </row>
    <row r="10" spans="1:8" s="28" customFormat="1" ht="15.75" thickBot="1" x14ac:dyDescent="0.3">
      <c r="B10" s="98" t="s">
        <v>96</v>
      </c>
      <c r="C10" s="85">
        <f>SUM(C5:C9)</f>
        <v>0</v>
      </c>
      <c r="D10" s="99"/>
      <c r="E10" s="100">
        <f>IF(ESC_MidC&lt;1, 1, ESC_MidC)</f>
        <v>1</v>
      </c>
      <c r="F10" s="88">
        <f>ROUNDUP(C10*E10, 0)</f>
        <v>0</v>
      </c>
      <c r="G10" s="82"/>
    </row>
    <row r="11" spans="1:8" s="28" customFormat="1" x14ac:dyDescent="0.25">
      <c r="B11" s="101"/>
      <c r="C11" s="102"/>
      <c r="D11" s="102"/>
      <c r="E11" s="103"/>
      <c r="F11" s="104"/>
      <c r="G11" s="105"/>
    </row>
    <row r="12" spans="1:8" s="28" customFormat="1" x14ac:dyDescent="0.25">
      <c r="B12" s="219" t="s">
        <v>154</v>
      </c>
      <c r="C12" s="220"/>
      <c r="D12" s="220"/>
      <c r="E12" s="220"/>
      <c r="F12" s="220"/>
      <c r="G12" s="221"/>
    </row>
    <row r="13" spans="1:8" s="28" customFormat="1" x14ac:dyDescent="0.25">
      <c r="B13" s="138" t="s">
        <v>95</v>
      </c>
      <c r="C13" s="136"/>
      <c r="D13" s="65"/>
      <c r="E13" s="97"/>
      <c r="F13" s="64"/>
      <c r="G13" s="139"/>
    </row>
    <row r="14" spans="1:8" s="28" customFormat="1" ht="15.75" thickBot="1" x14ac:dyDescent="0.3">
      <c r="B14" s="138" t="s">
        <v>256</v>
      </c>
      <c r="C14" s="140"/>
      <c r="D14" s="65"/>
      <c r="E14" s="97"/>
      <c r="F14" s="83"/>
      <c r="G14" s="139"/>
    </row>
    <row r="15" spans="1:8" s="28" customFormat="1" ht="15.75" thickBot="1" x14ac:dyDescent="0.3">
      <c r="B15" s="98" t="s">
        <v>96</v>
      </c>
      <c r="C15" s="85">
        <f>SUM(C13:C14)</f>
        <v>0</v>
      </c>
      <c r="D15" s="99"/>
      <c r="E15" s="100">
        <f>IF(ESC_MidC&lt;1, 1, ESC_MidC)</f>
        <v>1</v>
      </c>
      <c r="F15" s="88">
        <f>ROUNDUP(C15*E15, 0)</f>
        <v>0</v>
      </c>
      <c r="G15" s="82"/>
    </row>
    <row r="16" spans="1:8" s="28" customFormat="1" x14ac:dyDescent="0.25">
      <c r="B16" s="101"/>
      <c r="C16" s="102"/>
      <c r="D16" s="102"/>
      <c r="E16" s="103"/>
      <c r="F16" s="104"/>
      <c r="G16" s="105"/>
    </row>
    <row r="17" spans="2:7" s="28" customFormat="1" ht="15.75" thickBot="1" x14ac:dyDescent="0.3">
      <c r="B17" s="219" t="s">
        <v>45</v>
      </c>
      <c r="C17" s="220"/>
      <c r="D17" s="220"/>
      <c r="E17" s="220"/>
      <c r="F17" s="220"/>
      <c r="G17" s="221"/>
    </row>
    <row r="18" spans="2:7" s="28" customFormat="1" ht="15.75" thickBot="1" x14ac:dyDescent="0.3">
      <c r="B18" s="84" t="s">
        <v>96</v>
      </c>
      <c r="C18" s="85">
        <f>(C10)*STR</f>
        <v>0</v>
      </c>
      <c r="D18" s="107"/>
      <c r="E18" s="108"/>
      <c r="F18" s="85">
        <f>ROUNDUP((F10)*STR, 0)</f>
        <v>0</v>
      </c>
      <c r="G18" s="109"/>
    </row>
    <row r="19" spans="2:7" s="28" customFormat="1" ht="15.75" thickBot="1" x14ac:dyDescent="0.3">
      <c r="B19" s="101"/>
      <c r="C19" s="102"/>
      <c r="D19" s="102"/>
      <c r="E19" s="103"/>
      <c r="F19" s="104"/>
      <c r="G19" s="105"/>
    </row>
    <row r="20" spans="2:7" s="28" customFormat="1" ht="15.75" thickBot="1" x14ac:dyDescent="0.3">
      <c r="B20" s="84" t="s">
        <v>155</v>
      </c>
      <c r="C20" s="85">
        <f>C10+C15+C18</f>
        <v>0</v>
      </c>
      <c r="D20" s="107"/>
      <c r="E20" s="108"/>
      <c r="F20" s="85">
        <f>F10+F15+F18</f>
        <v>0</v>
      </c>
      <c r="G20" s="109"/>
    </row>
    <row r="21" spans="2:7" s="28" customFormat="1" x14ac:dyDescent="0.25">
      <c r="B21" s="64"/>
      <c r="C21" s="65"/>
      <c r="D21" s="65"/>
      <c r="E21" s="97"/>
      <c r="F21" s="64"/>
      <c r="G21" s="64"/>
    </row>
    <row r="22" spans="2:7" s="20" customFormat="1" ht="15" customHeight="1" x14ac:dyDescent="0.25">
      <c r="B22" s="212" t="s">
        <v>262</v>
      </c>
      <c r="C22" s="213"/>
      <c r="D22" s="71"/>
      <c r="E22" s="113"/>
      <c r="F22" s="90"/>
      <c r="G22" s="70"/>
    </row>
  </sheetData>
  <sheetProtection password="C28C" sheet="1" objects="1" scenarios="1" formatCells="0" formatColumns="0" formatRows="0" insertRows="0"/>
  <mergeCells count="5">
    <mergeCell ref="B3:G3"/>
    <mergeCell ref="B12:G12"/>
    <mergeCell ref="B17:G17"/>
    <mergeCell ref="B1:G1"/>
    <mergeCell ref="B22:C22"/>
  </mergeCells>
  <pageMargins left="0.5" right="0.5" top="0.5" bottom="0.5" header="0.25" footer="0.25"/>
  <pageSetup scale="89" fitToHeight="0" orientation="portrait" r:id="rId1"/>
  <headerFooter>
    <oddFooter>&amp;LCost Details - Equipment&amp;CPage &amp;P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1"/>
  <sheetViews>
    <sheetView showGridLines="0" zoomScaleNormal="100" workbookViewId="0">
      <selection activeCell="C7" sqref="C7"/>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15" t="s">
        <v>41</v>
      </c>
      <c r="C1" s="215"/>
      <c r="D1" s="215"/>
      <c r="E1" s="215"/>
      <c r="F1" s="215"/>
      <c r="G1" s="215"/>
      <c r="H1" s="73"/>
    </row>
    <row r="2" spans="1:8" s="58" customFormat="1" ht="16.5" thickTop="1" thickBot="1" x14ac:dyDescent="0.3">
      <c r="B2" s="59"/>
      <c r="C2" s="59"/>
      <c r="D2" s="59"/>
      <c r="E2" s="95"/>
      <c r="F2" s="59"/>
      <c r="G2" s="59"/>
    </row>
    <row r="3" spans="1:8" s="28" customFormat="1" x14ac:dyDescent="0.25">
      <c r="B3" s="216" t="s">
        <v>56</v>
      </c>
      <c r="C3" s="217"/>
      <c r="D3" s="217"/>
      <c r="E3" s="217"/>
      <c r="F3" s="217"/>
      <c r="G3" s="218"/>
    </row>
    <row r="4" spans="1:8" s="74" customFormat="1" ht="30" x14ac:dyDescent="0.25">
      <c r="B4" s="75" t="s">
        <v>79</v>
      </c>
      <c r="C4" s="76" t="s">
        <v>80</v>
      </c>
      <c r="D4" s="76"/>
      <c r="E4" s="96" t="s">
        <v>81</v>
      </c>
      <c r="F4" s="76" t="s">
        <v>82</v>
      </c>
      <c r="G4" s="78" t="s">
        <v>83</v>
      </c>
    </row>
    <row r="5" spans="1:8" s="28" customFormat="1" ht="42.75" customHeight="1" x14ac:dyDescent="0.25">
      <c r="B5" s="79" t="s">
        <v>156</v>
      </c>
      <c r="C5" s="114">
        <f>IF(HEI="Yes",0, IF(Art_Req="No", 0, ART*MACC_ESC))</f>
        <v>0</v>
      </c>
      <c r="D5" s="65"/>
      <c r="E5" s="97"/>
      <c r="F5" s="81"/>
      <c r="G5" s="82" t="s">
        <v>254</v>
      </c>
    </row>
    <row r="6" spans="1:8" s="28" customFormat="1" ht="42.75" customHeight="1" x14ac:dyDescent="0.25">
      <c r="B6" s="79" t="s">
        <v>157</v>
      </c>
      <c r="C6" s="119">
        <f>IF(HEI="Yes",ART*MACC_ESC, 0)</f>
        <v>0</v>
      </c>
      <c r="D6" s="65"/>
      <c r="E6" s="97"/>
      <c r="F6" s="64"/>
      <c r="G6" s="82" t="s">
        <v>255</v>
      </c>
    </row>
    <row r="7" spans="1:8" s="28" customFormat="1" x14ac:dyDescent="0.25">
      <c r="B7" s="138" t="s">
        <v>94</v>
      </c>
      <c r="C7" s="136"/>
      <c r="D7" s="65"/>
      <c r="E7" s="97"/>
      <c r="F7" s="64"/>
      <c r="G7" s="141"/>
    </row>
    <row r="8" spans="1:8" s="28" customFormat="1" ht="15.75" thickBot="1" x14ac:dyDescent="0.3">
      <c r="B8" s="138" t="s">
        <v>256</v>
      </c>
      <c r="C8" s="137"/>
      <c r="D8" s="65"/>
      <c r="E8" s="97"/>
      <c r="F8" s="83"/>
      <c r="G8" s="141"/>
    </row>
    <row r="9" spans="1:8" s="20" customFormat="1" ht="15.75" thickBot="1" x14ac:dyDescent="0.3">
      <c r="B9" s="84" t="s">
        <v>158</v>
      </c>
      <c r="C9" s="85">
        <f>SUM(C5:C8)</f>
        <v>0</v>
      </c>
      <c r="D9" s="86"/>
      <c r="E9" s="115" t="s">
        <v>58</v>
      </c>
      <c r="F9" s="88">
        <f>C9</f>
        <v>0</v>
      </c>
      <c r="G9" s="89"/>
    </row>
    <row r="10" spans="1:8" s="20" customFormat="1" x14ac:dyDescent="0.25">
      <c r="B10" s="90"/>
      <c r="C10" s="71"/>
      <c r="D10" s="71"/>
      <c r="E10" s="113"/>
      <c r="F10" s="90"/>
      <c r="G10" s="70"/>
    </row>
    <row r="11" spans="1:8" s="20" customFormat="1" ht="15" customHeight="1" x14ac:dyDescent="0.25">
      <c r="B11" s="212" t="s">
        <v>262</v>
      </c>
      <c r="C11" s="213"/>
      <c r="D11" s="71"/>
      <c r="E11" s="113"/>
      <c r="F11" s="90"/>
      <c r="G11" s="70"/>
    </row>
  </sheetData>
  <sheetProtection password="C28C" sheet="1" objects="1" scenarios="1" formatCells="0" formatColumns="0" formatRows="0" insertRows="0"/>
  <mergeCells count="3">
    <mergeCell ref="B3:G3"/>
    <mergeCell ref="B1:G1"/>
    <mergeCell ref="B11:C11"/>
  </mergeCells>
  <pageMargins left="0.5" right="0.5" top="0.5" bottom="0.5" header="0.25" footer="0.25"/>
  <pageSetup scale="89" fitToHeight="0" orientation="portrait" r:id="rId1"/>
  <headerFooter>
    <oddFooter>&amp;LCost Details - Artwork&amp;CPage &amp;P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1"/>
  <sheetViews>
    <sheetView showGridLines="0" zoomScaleNormal="100" workbookViewId="0">
      <selection activeCell="C6" sqref="C6"/>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15" t="s">
        <v>41</v>
      </c>
      <c r="C1" s="215"/>
      <c r="D1" s="215"/>
      <c r="E1" s="215"/>
      <c r="F1" s="215"/>
      <c r="G1" s="215"/>
      <c r="H1" s="73"/>
    </row>
    <row r="2" spans="1:8" s="58" customFormat="1" ht="16.5" thickTop="1" thickBot="1" x14ac:dyDescent="0.3">
      <c r="B2" s="59"/>
      <c r="C2" s="59"/>
      <c r="D2" s="59"/>
      <c r="E2" s="95"/>
      <c r="F2" s="59"/>
      <c r="G2" s="59"/>
    </row>
    <row r="3" spans="1:8" s="28" customFormat="1" x14ac:dyDescent="0.25">
      <c r="B3" s="216" t="s">
        <v>65</v>
      </c>
      <c r="C3" s="217"/>
      <c r="D3" s="217"/>
      <c r="E3" s="217"/>
      <c r="F3" s="217"/>
      <c r="G3" s="218"/>
    </row>
    <row r="4" spans="1:8" s="74" customFormat="1" ht="30" x14ac:dyDescent="0.25">
      <c r="B4" s="75" t="s">
        <v>79</v>
      </c>
      <c r="C4" s="76" t="s">
        <v>80</v>
      </c>
      <c r="D4" s="76"/>
      <c r="E4" s="96" t="s">
        <v>81</v>
      </c>
      <c r="F4" s="76" t="s">
        <v>82</v>
      </c>
      <c r="G4" s="78" t="s">
        <v>83</v>
      </c>
    </row>
    <row r="5" spans="1:8" s="28" customFormat="1" x14ac:dyDescent="0.25">
      <c r="B5" s="79" t="s">
        <v>159</v>
      </c>
      <c r="C5" s="114">
        <f>IFERROR(IF(Summary!C24="DES",0, IF(TotalMinusPM&lt;=1000000, PMD*TotalMinusPM, IF(Summary!C17="Yes", (AEFP-PMD-Rem_Ad)*(TotalMinusPM), (AEFP-PMD)*(TotalMinusPM)))), "")</f>
        <v>0</v>
      </c>
      <c r="D5" s="65"/>
      <c r="E5" s="97"/>
      <c r="F5" s="81"/>
      <c r="G5" s="82"/>
    </row>
    <row r="6" spans="1:8" s="28" customFormat="1" x14ac:dyDescent="0.25">
      <c r="B6" s="79" t="s">
        <v>291</v>
      </c>
      <c r="C6" s="136"/>
      <c r="D6" s="65"/>
      <c r="E6" s="97"/>
      <c r="F6" s="64"/>
      <c r="G6" s="139"/>
    </row>
    <row r="7" spans="1:8" s="28" customFormat="1" x14ac:dyDescent="0.25">
      <c r="B7" s="138" t="s">
        <v>94</v>
      </c>
      <c r="C7" s="137"/>
      <c r="D7" s="65"/>
      <c r="E7" s="97"/>
      <c r="F7" s="64"/>
      <c r="G7" s="139"/>
    </row>
    <row r="8" spans="1:8" s="28" customFormat="1" ht="15.75" thickBot="1" x14ac:dyDescent="0.3">
      <c r="B8" s="138" t="s">
        <v>256</v>
      </c>
      <c r="C8" s="137"/>
      <c r="D8" s="65"/>
      <c r="E8" s="97"/>
      <c r="F8" s="83"/>
      <c r="G8" s="139"/>
    </row>
    <row r="9" spans="1:8" s="20" customFormat="1" ht="15.75" thickBot="1" x14ac:dyDescent="0.3">
      <c r="B9" s="84" t="s">
        <v>163</v>
      </c>
      <c r="C9" s="85">
        <f>SUM(C5:C8)</f>
        <v>0</v>
      </c>
      <c r="D9" s="86"/>
      <c r="E9" s="115">
        <f>IF(ESC_MidC&lt;1, 1, ESC_MidC)</f>
        <v>1</v>
      </c>
      <c r="F9" s="88">
        <f>ROUNDUP(C9*E9, 0)</f>
        <v>0</v>
      </c>
      <c r="G9" s="89"/>
    </row>
    <row r="10" spans="1:8" s="20" customFormat="1" x14ac:dyDescent="0.25">
      <c r="B10" s="90"/>
      <c r="C10" s="71"/>
      <c r="D10" s="71"/>
      <c r="E10" s="113"/>
      <c r="F10" s="90"/>
      <c r="G10" s="70"/>
    </row>
    <row r="11" spans="1:8" ht="15" customHeight="1" x14ac:dyDescent="0.25">
      <c r="B11" s="212" t="s">
        <v>262</v>
      </c>
      <c r="C11" s="213"/>
    </row>
  </sheetData>
  <sheetProtection password="C28C" sheet="1" objects="1" scenarios="1" formatCells="0" formatColumns="0" formatRows="0" insertRows="0"/>
  <mergeCells count="3">
    <mergeCell ref="B3:G3"/>
    <mergeCell ref="B1:G1"/>
    <mergeCell ref="B11:C11"/>
  </mergeCells>
  <pageMargins left="0.5" right="0.5" top="0.5" bottom="0.5" header="0.25" footer="0.25"/>
  <pageSetup scale="89" fitToHeight="0" orientation="portrait" r:id="rId1"/>
  <headerFooter>
    <oddFooter>&amp;LCost Details - Project Management&amp;CPage &amp;P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2"/>
  <sheetViews>
    <sheetView showGridLines="0" zoomScaleNormal="100" workbookViewId="0">
      <selection activeCell="C5" sqref="C5"/>
    </sheetView>
  </sheetViews>
  <sheetFormatPr defaultColWidth="9.140625" defaultRowHeight="15" x14ac:dyDescent="0.25"/>
  <cols>
    <col min="1" max="1" width="1.42578125" style="92" customWidth="1"/>
    <col min="2" max="2" width="31.42578125" style="92" customWidth="1"/>
    <col min="3" max="3" width="17.140625" style="92" customWidth="1"/>
    <col min="4" max="4" width="2.85546875" style="92" customWidth="1"/>
    <col min="5" max="5" width="11.42578125" style="110" customWidth="1"/>
    <col min="6" max="6" width="17.140625" style="92" customWidth="1"/>
    <col min="7" max="7" width="24.28515625" style="94" customWidth="1"/>
    <col min="8" max="8" width="1.42578125" style="92" customWidth="1"/>
    <col min="9" max="16384" width="9.140625" style="92"/>
  </cols>
  <sheetData>
    <row r="1" spans="1:8" s="28" customFormat="1" ht="22.5" thickTop="1" thickBot="1" x14ac:dyDescent="0.3">
      <c r="A1" s="72"/>
      <c r="B1" s="215" t="s">
        <v>41</v>
      </c>
      <c r="C1" s="215"/>
      <c r="D1" s="215"/>
      <c r="E1" s="215"/>
      <c r="F1" s="215"/>
      <c r="G1" s="215"/>
      <c r="H1" s="73"/>
    </row>
    <row r="2" spans="1:8" s="58" customFormat="1" ht="16.5" thickTop="1" thickBot="1" x14ac:dyDescent="0.3">
      <c r="B2" s="59"/>
      <c r="C2" s="59"/>
      <c r="D2" s="59"/>
      <c r="E2" s="95"/>
      <c r="F2" s="59"/>
      <c r="G2" s="59"/>
    </row>
    <row r="3" spans="1:8" s="28" customFormat="1" x14ac:dyDescent="0.25">
      <c r="B3" s="216" t="s">
        <v>59</v>
      </c>
      <c r="C3" s="217"/>
      <c r="D3" s="217"/>
      <c r="E3" s="217"/>
      <c r="F3" s="217"/>
      <c r="G3" s="218"/>
    </row>
    <row r="4" spans="1:8" s="116" customFormat="1" ht="30" x14ac:dyDescent="0.25">
      <c r="B4" s="75" t="s">
        <v>79</v>
      </c>
      <c r="C4" s="76" t="s">
        <v>80</v>
      </c>
      <c r="D4" s="76"/>
      <c r="E4" s="96" t="s">
        <v>81</v>
      </c>
      <c r="F4" s="76" t="s">
        <v>82</v>
      </c>
      <c r="G4" s="78" t="s">
        <v>83</v>
      </c>
    </row>
    <row r="5" spans="1:8" s="28" customFormat="1" x14ac:dyDescent="0.25">
      <c r="B5" s="79" t="s">
        <v>160</v>
      </c>
      <c r="C5" s="136"/>
      <c r="D5" s="65"/>
      <c r="E5" s="97"/>
      <c r="F5" s="81"/>
      <c r="G5" s="82"/>
    </row>
    <row r="6" spans="1:8" s="28" customFormat="1" ht="30" x14ac:dyDescent="0.25">
      <c r="B6" s="79" t="s">
        <v>161</v>
      </c>
      <c r="C6" s="136"/>
      <c r="D6" s="65"/>
      <c r="E6" s="97"/>
      <c r="F6" s="64"/>
      <c r="G6" s="82"/>
    </row>
    <row r="7" spans="1:8" s="28" customFormat="1" ht="30" x14ac:dyDescent="0.25">
      <c r="B7" s="79" t="s">
        <v>162</v>
      </c>
      <c r="C7" s="137"/>
      <c r="D7" s="65"/>
      <c r="E7" s="97"/>
      <c r="F7" s="64"/>
      <c r="G7" s="82"/>
    </row>
    <row r="8" spans="1:8" s="28" customFormat="1" x14ac:dyDescent="0.25">
      <c r="B8" s="138" t="s">
        <v>94</v>
      </c>
      <c r="C8" s="137"/>
      <c r="D8" s="65"/>
      <c r="E8" s="97"/>
      <c r="F8" s="64"/>
      <c r="G8" s="139"/>
    </row>
    <row r="9" spans="1:8" s="28" customFormat="1" ht="15.75" thickBot="1" x14ac:dyDescent="0.3">
      <c r="B9" s="138" t="s">
        <v>256</v>
      </c>
      <c r="C9" s="137"/>
      <c r="D9" s="65"/>
      <c r="E9" s="97"/>
      <c r="F9" s="83"/>
      <c r="G9" s="139"/>
    </row>
    <row r="10" spans="1:8" s="20" customFormat="1" ht="15.75" thickBot="1" x14ac:dyDescent="0.3">
      <c r="B10" s="84" t="s">
        <v>164</v>
      </c>
      <c r="C10" s="85">
        <f>SUM(C5:C9)</f>
        <v>0</v>
      </c>
      <c r="D10" s="86"/>
      <c r="E10" s="115">
        <f>IF(ESC_StartC&lt;1, 1, ESC_StartC)</f>
        <v>1</v>
      </c>
      <c r="F10" s="88">
        <f>ROUNDUP(C10*E10, 0)</f>
        <v>0</v>
      </c>
      <c r="G10" s="89"/>
    </row>
    <row r="11" spans="1:8" s="20" customFormat="1" x14ac:dyDescent="0.25">
      <c r="B11" s="90"/>
      <c r="C11" s="71"/>
      <c r="D11" s="71"/>
      <c r="E11" s="113"/>
      <c r="F11" s="90"/>
      <c r="G11" s="70"/>
    </row>
    <row r="12" spans="1:8" ht="15" customHeight="1" x14ac:dyDescent="0.25">
      <c r="B12" s="212" t="s">
        <v>262</v>
      </c>
      <c r="C12" s="213"/>
    </row>
  </sheetData>
  <sheetProtection password="C28C" sheet="1" objects="1" scenarios="1" formatCells="0" formatColumns="0" formatRows="0" insertRows="0"/>
  <mergeCells count="3">
    <mergeCell ref="B3:G3"/>
    <mergeCell ref="B1:G1"/>
    <mergeCell ref="B12:C12"/>
  </mergeCells>
  <pageMargins left="0.5" right="0.5" top="0.5" bottom="0.5" header="0.25" footer="0.25"/>
  <pageSetup scale="89" fitToHeight="0" orientation="portrait" r:id="rId1"/>
  <headerFooter>
    <oddFooter>&amp;LCost Details - Other Costs&amp;CPage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187</vt:i4>
      </vt:variant>
    </vt:vector>
  </HeadingPairs>
  <TitlesOfParts>
    <vt:vector size="198" baseType="lpstr">
      <vt:lpstr>QuickStartGuide</vt:lpstr>
      <vt:lpstr>Summary</vt:lpstr>
      <vt:lpstr>A. Acquisition</vt:lpstr>
      <vt:lpstr>B. Consultant Services</vt:lpstr>
      <vt:lpstr>C. Construction Contracts</vt:lpstr>
      <vt:lpstr>D. Equipment</vt:lpstr>
      <vt:lpstr>E. Artwork</vt:lpstr>
      <vt:lpstr>F. Project Management</vt:lpstr>
      <vt:lpstr>G. Other Costs</vt:lpstr>
      <vt:lpstr>H. Additional Notes</vt:lpstr>
      <vt:lpstr>Data Tables</vt:lpstr>
      <vt:lpstr>'H. Additional Notes'!ACQ_TOTAL</vt:lpstr>
      <vt:lpstr>QuickStartGuide!ACQ_TOTAL</vt:lpstr>
      <vt:lpstr>ACQ_TOTAL</vt:lpstr>
      <vt:lpstr>'H. Additional Notes'!ACQ_TOTAL_ESC</vt:lpstr>
      <vt:lpstr>QuickStartGuide!ACQ_TOTAL_ESC</vt:lpstr>
      <vt:lpstr>ACQ_TOTAL_ESC</vt:lpstr>
      <vt:lpstr>'H. Additional Notes'!AEFP</vt:lpstr>
      <vt:lpstr>QuickStartGuide!AEFP</vt:lpstr>
      <vt:lpstr>AEFP</vt:lpstr>
      <vt:lpstr>'H. Additional Notes'!Agency</vt:lpstr>
      <vt:lpstr>QuickStartGuide!Agency</vt:lpstr>
      <vt:lpstr>Agency</vt:lpstr>
      <vt:lpstr>'H. Additional Notes'!AGENCY_PM</vt:lpstr>
      <vt:lpstr>QuickStartGuide!AGENCY_PM</vt:lpstr>
      <vt:lpstr>AGENCY_PM</vt:lpstr>
      <vt:lpstr>APW</vt:lpstr>
      <vt:lpstr>'H. Additional Notes'!ART</vt:lpstr>
      <vt:lpstr>QuickStartGuide!ART</vt:lpstr>
      <vt:lpstr>ART</vt:lpstr>
      <vt:lpstr>'H. Additional Notes'!Art_Req</vt:lpstr>
      <vt:lpstr>QuickStartGuide!Art_Req</vt:lpstr>
      <vt:lpstr>Art_Req</vt:lpstr>
      <vt:lpstr>'H. Additional Notes'!ART_TOTAL</vt:lpstr>
      <vt:lpstr>QuickStartGuide!ART_TOTAL</vt:lpstr>
      <vt:lpstr>ART_TOTAL</vt:lpstr>
      <vt:lpstr>'H. Additional Notes'!ART_TOTAL_ESC</vt:lpstr>
      <vt:lpstr>QuickStartGuide!ART_TOTAL_ESC</vt:lpstr>
      <vt:lpstr>ART_TOTAL_ESC</vt:lpstr>
      <vt:lpstr>'H. Additional Notes'!Base_Month</vt:lpstr>
      <vt:lpstr>QuickStartGuide!Base_Month</vt:lpstr>
      <vt:lpstr>Base_Month</vt:lpstr>
      <vt:lpstr>'H. Additional Notes'!CONST_DOCS</vt:lpstr>
      <vt:lpstr>QuickStartGuide!CONST_DOCS</vt:lpstr>
      <vt:lpstr>CONST_DOCS</vt:lpstr>
      <vt:lpstr>CONST_DOCS_ESC</vt:lpstr>
      <vt:lpstr>'H. Additional Notes'!CONST_TOTAL</vt:lpstr>
      <vt:lpstr>QuickStartGuide!CONST_TOTAL</vt:lpstr>
      <vt:lpstr>CONST_TOTAL</vt:lpstr>
      <vt:lpstr>'H. Additional Notes'!CONST_TOTAL_ESC</vt:lpstr>
      <vt:lpstr>QuickStartGuide!CONST_TOTAL_ESC</vt:lpstr>
      <vt:lpstr>CONST_TOTAL_ESC</vt:lpstr>
      <vt:lpstr>'H. Additional Notes'!CONSUL_TOTAL</vt:lpstr>
      <vt:lpstr>QuickStartGuide!CONSUL_TOTAL</vt:lpstr>
      <vt:lpstr>CONSUL_TOTAL</vt:lpstr>
      <vt:lpstr>'H. Additional Notes'!CONSUL_TOTAL_ESC</vt:lpstr>
      <vt:lpstr>QuickStartGuide!CONSUL_TOTAL_ESC</vt:lpstr>
      <vt:lpstr>CONSUL_TOTAL_ESC</vt:lpstr>
      <vt:lpstr>'H. Additional Notes'!CONT</vt:lpstr>
      <vt:lpstr>QuickStartGuide!CONT</vt:lpstr>
      <vt:lpstr>CONT</vt:lpstr>
      <vt:lpstr>'H. Additional Notes'!CONT_ESC</vt:lpstr>
      <vt:lpstr>QuickStartGuide!CONT_ESC</vt:lpstr>
      <vt:lpstr>CONT_ESC</vt:lpstr>
      <vt:lpstr>'H. Additional Notes'!CONT_RATE</vt:lpstr>
      <vt:lpstr>QuickStartGuide!CONT_RATE</vt:lpstr>
      <vt:lpstr>CONT_RATE</vt:lpstr>
      <vt:lpstr>'H. Additional Notes'!ContN</vt:lpstr>
      <vt:lpstr>QuickStartGuide!ContN</vt:lpstr>
      <vt:lpstr>ContN</vt:lpstr>
      <vt:lpstr>'H. Additional Notes'!ContR</vt:lpstr>
      <vt:lpstr>QuickStartGuide!ContR</vt:lpstr>
      <vt:lpstr>ContR</vt:lpstr>
      <vt:lpstr>'H. Additional Notes'!DES_ADD_SVCS</vt:lpstr>
      <vt:lpstr>QuickStartGuide!DES_ADD_SVCS</vt:lpstr>
      <vt:lpstr>DES_ADD_SVCS</vt:lpstr>
      <vt:lpstr>'H. Additional Notes'!DES_CONT_TOTAL</vt:lpstr>
      <vt:lpstr>QuickStartGuide!DES_CONT_TOTAL</vt:lpstr>
      <vt:lpstr>DES_CONT_TOTAL</vt:lpstr>
      <vt:lpstr>DES_CONT_TOTAL_ESC</vt:lpstr>
      <vt:lpstr>'H. Additional Notes'!EndC</vt:lpstr>
      <vt:lpstr>QuickStartGuide!EndC</vt:lpstr>
      <vt:lpstr>EndC</vt:lpstr>
      <vt:lpstr>'H. Additional Notes'!EndD</vt:lpstr>
      <vt:lpstr>QuickStartGuide!EndD</vt:lpstr>
      <vt:lpstr>EndD</vt:lpstr>
      <vt:lpstr>EndPD</vt:lpstr>
      <vt:lpstr>'H. Additional Notes'!EQUIP_NON_TAX</vt:lpstr>
      <vt:lpstr>QuickStartGuide!EQUIP_NON_TAX</vt:lpstr>
      <vt:lpstr>EQUIP_NON_TAX</vt:lpstr>
      <vt:lpstr>EQUIP_NON_TAX_ESC</vt:lpstr>
      <vt:lpstr>'H. Additional Notes'!EQUIP_SALES_TAX</vt:lpstr>
      <vt:lpstr>QuickStartGuide!EQUIP_SALES_TAX</vt:lpstr>
      <vt:lpstr>EQUIP_SALES_TAX</vt:lpstr>
      <vt:lpstr>EQUIP_SALES_TAX_ESC</vt:lpstr>
      <vt:lpstr>'H. Additional Notes'!EQUIP_SUBTOTAL</vt:lpstr>
      <vt:lpstr>QuickStartGuide!EQUIP_SUBTOTAL</vt:lpstr>
      <vt:lpstr>EQUIP_SUBTOTAL</vt:lpstr>
      <vt:lpstr>EQUIP_SUBTOTAL_ESC</vt:lpstr>
      <vt:lpstr>'H. Additional Notes'!EQUIP_TOTAL</vt:lpstr>
      <vt:lpstr>QuickStartGuide!EQUIP_TOTAL</vt:lpstr>
      <vt:lpstr>EQUIP_TOTAL</vt:lpstr>
      <vt:lpstr>'H. Additional Notes'!EQUIP_TOTAL_ESC</vt:lpstr>
      <vt:lpstr>QuickStartGuide!EQUIP_TOTAL_ESC</vt:lpstr>
      <vt:lpstr>EQUIP_TOTAL_ESC</vt:lpstr>
      <vt:lpstr>'H. Additional Notes'!EX_SVCS_TOTAL</vt:lpstr>
      <vt:lpstr>QuickStartGuide!EX_SVCS_TOTAL</vt:lpstr>
      <vt:lpstr>EX_SVCS_TOTAL</vt:lpstr>
      <vt:lpstr>EX_SVCS_TOTAL_ESC</vt:lpstr>
      <vt:lpstr>FACILITY_TOTAL</vt:lpstr>
      <vt:lpstr>FACILITY_TOTAL_ESC</vt:lpstr>
      <vt:lpstr>'H. Additional Notes'!GCCM_DB_TOTAL</vt:lpstr>
      <vt:lpstr>QuickStartGuide!GCCM_DB_TOTAL</vt:lpstr>
      <vt:lpstr>GCCM_DB_TOTAL</vt:lpstr>
      <vt:lpstr>GCCM_DB_TOTAL_ESC</vt:lpstr>
      <vt:lpstr>'H. Additional Notes'!GCCM_RISK</vt:lpstr>
      <vt:lpstr>QuickStartGuide!GCCM_RISK</vt:lpstr>
      <vt:lpstr>GCCM_RISK</vt:lpstr>
      <vt:lpstr>GCCM_RISK_ESC</vt:lpstr>
      <vt:lpstr>'H. Additional Notes'!GSF</vt:lpstr>
      <vt:lpstr>QuickStartGuide!GSF</vt:lpstr>
      <vt:lpstr>GSF</vt:lpstr>
      <vt:lpstr>'H. Additional Notes'!HEI</vt:lpstr>
      <vt:lpstr>QuickStartGuide!HEI</vt:lpstr>
      <vt:lpstr>HEI</vt:lpstr>
      <vt:lpstr>'H. Additional Notes'!Infl</vt:lpstr>
      <vt:lpstr>QuickStartGuide!Infl</vt:lpstr>
      <vt:lpstr>Infl</vt:lpstr>
      <vt:lpstr>'H. Additional Notes'!MACC</vt:lpstr>
      <vt:lpstr>QuickStartGuide!MACC</vt:lpstr>
      <vt:lpstr>MACC</vt:lpstr>
      <vt:lpstr>'H. Additional Notes'!MACC_ESC</vt:lpstr>
      <vt:lpstr>QuickStartGuide!MACC_ESC</vt:lpstr>
      <vt:lpstr>MACC_ESC</vt:lpstr>
      <vt:lpstr>'H. Additional Notes'!MPC</vt:lpstr>
      <vt:lpstr>QuickStartGuide!MPC</vt:lpstr>
      <vt:lpstr>MPC</vt:lpstr>
      <vt:lpstr>'H. Additional Notes'!MPD</vt:lpstr>
      <vt:lpstr>QuickStartGuide!MPD</vt:lpstr>
      <vt:lpstr>MPD</vt:lpstr>
      <vt:lpstr>'H. Additional Notes'!OTHER_SVCS_TOTAL</vt:lpstr>
      <vt:lpstr>QuickStartGuide!OTHER_SVCS_TOTAL</vt:lpstr>
      <vt:lpstr>OTHER_SVCS_TOTAL</vt:lpstr>
      <vt:lpstr>OTHER_SVCS_TOTAL_ESC</vt:lpstr>
      <vt:lpstr>'H. Additional Notes'!OTHER_TOTAL</vt:lpstr>
      <vt:lpstr>QuickStartGuide!OTHER_TOTAL</vt:lpstr>
      <vt:lpstr>OTHER_TOTAL</vt:lpstr>
      <vt:lpstr>'H. Additional Notes'!OTHER_TOTAL_ESC</vt:lpstr>
      <vt:lpstr>QuickStartGuide!OTHER_TOTAL_ESC</vt:lpstr>
      <vt:lpstr>OTHER_TOTAL_ESC</vt:lpstr>
      <vt:lpstr>'H. Additional Notes'!PM_OTHER</vt:lpstr>
      <vt:lpstr>QuickStartGuide!PM_OTHER</vt:lpstr>
      <vt:lpstr>PM_OTHER</vt:lpstr>
      <vt:lpstr>'H. Additional Notes'!PM_TOTAL</vt:lpstr>
      <vt:lpstr>QuickStartGuide!PM_TOTAL</vt:lpstr>
      <vt:lpstr>PM_TOTAL</vt:lpstr>
      <vt:lpstr>'H. Additional Notes'!PM_TOTAL_ESC</vt:lpstr>
      <vt:lpstr>QuickStartGuide!PM_TOTAL_ESC</vt:lpstr>
      <vt:lpstr>PM_TOTAL_ESC</vt:lpstr>
      <vt:lpstr>'H. Additional Notes'!PMD</vt:lpstr>
      <vt:lpstr>QuickStartGuide!PMD</vt:lpstr>
      <vt:lpstr>PMD</vt:lpstr>
      <vt:lpstr>'H. Additional Notes'!PREDESIGN_TOTAL</vt:lpstr>
      <vt:lpstr>QuickStartGuide!PREDESIGN_TOTAL</vt:lpstr>
      <vt:lpstr>PREDESIGN_TOTAL</vt:lpstr>
      <vt:lpstr>PREDESIGN_TOTAL_ESC</vt:lpstr>
      <vt:lpstr>'H. Additional Notes'!Print_Titles</vt:lpstr>
      <vt:lpstr>QuickStartGuide!Print_Titles</vt:lpstr>
      <vt:lpstr>Summary!Print_Titles</vt:lpstr>
      <vt:lpstr>Project_Name</vt:lpstr>
      <vt:lpstr>RELATED_COSTS_TOTAL</vt:lpstr>
      <vt:lpstr>RELATED_COSTS_TOTAL_ESC</vt:lpstr>
      <vt:lpstr>'H. Additional Notes'!Rem_Ad</vt:lpstr>
      <vt:lpstr>QuickStartGuide!Rem_Ad</vt:lpstr>
      <vt:lpstr>Rem_Ad</vt:lpstr>
      <vt:lpstr>'H. Additional Notes'!SALES_TAX</vt:lpstr>
      <vt:lpstr>QuickStartGuide!SALES_TAX</vt:lpstr>
      <vt:lpstr>SALES_TAX</vt:lpstr>
      <vt:lpstr>'H. Additional Notes'!SALES_TAX_ESC</vt:lpstr>
      <vt:lpstr>QuickStartGuide!SALES_TAX_ESC</vt:lpstr>
      <vt:lpstr>SALES_TAX_ESC</vt:lpstr>
      <vt:lpstr>SITE_TOTAL</vt:lpstr>
      <vt:lpstr>SITE_TOTAL_ESC</vt:lpstr>
      <vt:lpstr>'H. Additional Notes'!StartC</vt:lpstr>
      <vt:lpstr>QuickStartGuide!StartC</vt:lpstr>
      <vt:lpstr>StartC</vt:lpstr>
      <vt:lpstr>'H. Additional Notes'!StartD</vt:lpstr>
      <vt:lpstr>QuickStartGuide!StartD</vt:lpstr>
      <vt:lpstr>StartD</vt:lpstr>
      <vt:lpstr>'H. Additional Notes'!StartPD</vt:lpstr>
      <vt:lpstr>QuickStartGuide!StartPD</vt:lpstr>
      <vt:lpstr>StartPD</vt:lpstr>
      <vt:lpstr>'H. Additional Notes'!STR</vt:lpstr>
      <vt:lpstr>QuickStartGuide!STR</vt:lpstr>
      <vt:lpstr>STR</vt:lpstr>
      <vt:lpstr>'H. Additional Notes'!USF</vt:lpstr>
      <vt:lpstr>QuickStartGuide!USF</vt:lpstr>
      <vt:lpstr>USF</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Management;Maurice Perigo</dc:creator>
  <cp:lastModifiedBy>Hamilton, Linda (OFM)</cp:lastModifiedBy>
  <cp:lastPrinted>2016-07-28T17:39:51Z</cp:lastPrinted>
  <dcterms:created xsi:type="dcterms:W3CDTF">2014-06-04T18:27:29Z</dcterms:created>
  <dcterms:modified xsi:type="dcterms:W3CDTF">2018-06-07T16:02:09Z</dcterms:modified>
</cp:coreProperties>
</file>